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H:\Common\Masters\2025 Updated Paperwork\LPA Forms\"/>
    </mc:Choice>
  </mc:AlternateContent>
  <xr:revisionPtr revIDLastSave="0" documentId="8_{F86AF8A7-5235-48B2-9ED1-654708F92AF9}" xr6:coauthVersionLast="47" xr6:coauthVersionMax="47" xr10:uidLastSave="{00000000-0000-0000-0000-000000000000}"/>
  <bookViews>
    <workbookView xWindow="2964" yWindow="2964" windowWidth="15552" windowHeight="8376" xr2:uid="{00000000-000D-0000-FFFF-FFFF00000000}"/>
  </bookViews>
  <sheets>
    <sheet name="GUIDELINES" sheetId="7" r:id="rId1"/>
    <sheet name="5-Year Budget" sheetId="1" r:id="rId2"/>
    <sheet name="CIP" sheetId="5" r:id="rId3"/>
  </sheets>
  <definedNames>
    <definedName name="_xlnm.Print_Area" localSheetId="1">'5-Year Budget'!$A$1:$H$56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1" l="1"/>
  <c r="E9" i="1"/>
  <c r="F9" i="1" s="1"/>
  <c r="G9" i="1" s="1"/>
  <c r="H9" i="1" s="1"/>
  <c r="E11" i="1"/>
  <c r="F11" i="1" s="1"/>
  <c r="E12" i="1"/>
  <c r="F12" i="1" s="1"/>
  <c r="G12" i="1" s="1"/>
  <c r="H12" i="1" s="1"/>
  <c r="E13" i="1"/>
  <c r="F13" i="1" s="1"/>
  <c r="G13" i="1" s="1"/>
  <c r="H13" i="1" s="1"/>
  <c r="E14" i="1"/>
  <c r="F14" i="1"/>
  <c r="G14" i="1"/>
  <c r="H14" i="1" s="1"/>
  <c r="E15" i="1"/>
  <c r="F15" i="1" s="1"/>
  <c r="G15" i="1" s="1"/>
  <c r="H15" i="1" s="1"/>
  <c r="E16" i="1"/>
  <c r="F16" i="1" s="1"/>
  <c r="G16" i="1" s="1"/>
  <c r="H16" i="1" s="1"/>
  <c r="E17" i="1"/>
  <c r="F17" i="1" s="1"/>
  <c r="G17" i="1" s="1"/>
  <c r="H17" i="1" s="1"/>
  <c r="E18" i="1"/>
  <c r="F18" i="1"/>
  <c r="G18" i="1" s="1"/>
  <c r="H18" i="1" s="1"/>
  <c r="E19" i="1"/>
  <c r="F19" i="1" s="1"/>
  <c r="G19" i="1" s="1"/>
  <c r="H19" i="1" s="1"/>
  <c r="E20" i="1"/>
  <c r="F20" i="1" s="1"/>
  <c r="G20" i="1" s="1"/>
  <c r="H20" i="1" s="1"/>
  <c r="E21" i="1"/>
  <c r="F21" i="1" s="1"/>
  <c r="G21" i="1" s="1"/>
  <c r="H21" i="1" s="1"/>
  <c r="H22" i="1"/>
  <c r="H51" i="5"/>
  <c r="J51" i="5"/>
  <c r="H52" i="5"/>
  <c r="J52" i="5" s="1"/>
  <c r="H53" i="5"/>
  <c r="J53" i="5" s="1"/>
  <c r="K53" i="5" s="1"/>
  <c r="L53" i="5" s="1"/>
  <c r="H54" i="5"/>
  <c r="J54" i="5" s="1"/>
  <c r="K54" i="5" s="1"/>
  <c r="L54" i="5" s="1"/>
  <c r="H55" i="5"/>
  <c r="J55" i="5" s="1"/>
  <c r="K55" i="5" s="1"/>
  <c r="L55" i="5" s="1"/>
  <c r="H56" i="5"/>
  <c r="J56" i="5" s="1"/>
  <c r="K56" i="5" s="1"/>
  <c r="L56" i="5" s="1"/>
  <c r="H57" i="5"/>
  <c r="J57" i="5" s="1"/>
  <c r="K57" i="5" s="1"/>
  <c r="L57" i="5" s="1"/>
  <c r="H58" i="5"/>
  <c r="J58" i="5" s="1"/>
  <c r="K58" i="5" s="1"/>
  <c r="L58" i="5" s="1"/>
  <c r="H9" i="5"/>
  <c r="J9" i="5" s="1"/>
  <c r="H10" i="5"/>
  <c r="J10" i="5"/>
  <c r="K10" i="5" s="1"/>
  <c r="L10" i="5" s="1"/>
  <c r="H11" i="5"/>
  <c r="J11" i="5" s="1"/>
  <c r="K11" i="5" s="1"/>
  <c r="L11" i="5" s="1"/>
  <c r="H12" i="5"/>
  <c r="J12" i="5" s="1"/>
  <c r="K12" i="5" s="1"/>
  <c r="L12" i="5" s="1"/>
  <c r="H13" i="5"/>
  <c r="J13" i="5" s="1"/>
  <c r="K13" i="5" s="1"/>
  <c r="L13" i="5" s="1"/>
  <c r="H14" i="5"/>
  <c r="J14" i="5" s="1"/>
  <c r="K14" i="5" s="1"/>
  <c r="L14" i="5" s="1"/>
  <c r="H15" i="5"/>
  <c r="J15" i="5"/>
  <c r="K15" i="5" s="1"/>
  <c r="L15" i="5" s="1"/>
  <c r="H16" i="5"/>
  <c r="J16" i="5" s="1"/>
  <c r="K16" i="5" s="1"/>
  <c r="L16" i="5" s="1"/>
  <c r="H17" i="5"/>
  <c r="J17" i="5" s="1"/>
  <c r="K17" i="5" s="1"/>
  <c r="L17" i="5" s="1"/>
  <c r="H18" i="5"/>
  <c r="J18" i="5"/>
  <c r="K18" i="5" s="1"/>
  <c r="L18" i="5" s="1"/>
  <c r="H19" i="5"/>
  <c r="J19" i="5" s="1"/>
  <c r="K19" i="5" s="1"/>
  <c r="L19" i="5" s="1"/>
  <c r="H20" i="5"/>
  <c r="J20" i="5" s="1"/>
  <c r="K20" i="5" s="1"/>
  <c r="L20" i="5" s="1"/>
  <c r="H21" i="5"/>
  <c r="J21" i="5" s="1"/>
  <c r="K21" i="5" s="1"/>
  <c r="L21" i="5" s="1"/>
  <c r="H22" i="5"/>
  <c r="J22" i="5" s="1"/>
  <c r="K22" i="5" s="1"/>
  <c r="L22" i="5" s="1"/>
  <c r="H23" i="5"/>
  <c r="J23" i="5"/>
  <c r="K23" i="5" s="1"/>
  <c r="L23" i="5" s="1"/>
  <c r="H24" i="5"/>
  <c r="J24" i="5" s="1"/>
  <c r="K24" i="5" s="1"/>
  <c r="L24" i="5" s="1"/>
  <c r="H25" i="5"/>
  <c r="J25" i="5" s="1"/>
  <c r="K25" i="5" s="1"/>
  <c r="L25" i="5" s="1"/>
  <c r="H26" i="5"/>
  <c r="J26" i="5"/>
  <c r="K26" i="5" s="1"/>
  <c r="L26" i="5" s="1"/>
  <c r="H27" i="5"/>
  <c r="J27" i="5" s="1"/>
  <c r="K27" i="5" s="1"/>
  <c r="L27" i="5" s="1"/>
  <c r="H28" i="5"/>
  <c r="J28" i="5" s="1"/>
  <c r="K28" i="5" s="1"/>
  <c r="L28" i="5" s="1"/>
  <c r="H29" i="5"/>
  <c r="J29" i="5" s="1"/>
  <c r="K29" i="5" s="1"/>
  <c r="L29" i="5" s="1"/>
  <c r="H30" i="5"/>
  <c r="J30" i="5" s="1"/>
  <c r="K30" i="5" s="1"/>
  <c r="L30" i="5" s="1"/>
  <c r="H31" i="5"/>
  <c r="J31" i="5"/>
  <c r="K31" i="5" s="1"/>
  <c r="L31" i="5" s="1"/>
  <c r="H32" i="5"/>
  <c r="J32" i="5" s="1"/>
  <c r="K32" i="5" s="1"/>
  <c r="L32" i="5" s="1"/>
  <c r="H33" i="5"/>
  <c r="J33" i="5" s="1"/>
  <c r="K33" i="5" s="1"/>
  <c r="L33" i="5" s="1"/>
  <c r="H34" i="5"/>
  <c r="J34" i="5"/>
  <c r="K34" i="5" s="1"/>
  <c r="L34" i="5" s="1"/>
  <c r="H35" i="5"/>
  <c r="J35" i="5" s="1"/>
  <c r="K35" i="5" s="1"/>
  <c r="L35" i="5" s="1"/>
  <c r="H36" i="5"/>
  <c r="J36" i="5" s="1"/>
  <c r="K36" i="5" s="1"/>
  <c r="L36" i="5" s="1"/>
  <c r="H37" i="5"/>
  <c r="J37" i="5" s="1"/>
  <c r="K37" i="5" s="1"/>
  <c r="L37" i="5" s="1"/>
  <c r="H38" i="5"/>
  <c r="J38" i="5" s="1"/>
  <c r="K38" i="5" s="1"/>
  <c r="L38" i="5" s="1"/>
  <c r="H39" i="5"/>
  <c r="J39" i="5"/>
  <c r="K39" i="5" s="1"/>
  <c r="L39" i="5" s="1"/>
  <c r="H40" i="5"/>
  <c r="J40" i="5" s="1"/>
  <c r="K40" i="5" s="1"/>
  <c r="L40" i="5" s="1"/>
  <c r="H41" i="5"/>
  <c r="J41" i="5"/>
  <c r="K41" i="5" s="1"/>
  <c r="L41" i="5" s="1"/>
  <c r="H42" i="5"/>
  <c r="J42" i="5" s="1"/>
  <c r="K42" i="5" s="1"/>
  <c r="L42" i="5" s="1"/>
  <c r="H43" i="5"/>
  <c r="J43" i="5"/>
  <c r="K43" i="5" s="1"/>
  <c r="L43" i="5" s="1"/>
  <c r="H44" i="5"/>
  <c r="J44" i="5" s="1"/>
  <c r="K44" i="5" s="1"/>
  <c r="L44" i="5" s="1"/>
  <c r="H45" i="5"/>
  <c r="J45" i="5"/>
  <c r="K45" i="5" s="1"/>
  <c r="L45" i="5" s="1"/>
  <c r="H46" i="5"/>
  <c r="J46" i="5" s="1"/>
  <c r="K46" i="5" s="1"/>
  <c r="L46" i="5" s="1"/>
  <c r="E53" i="1"/>
  <c r="F53" i="1" s="1"/>
  <c r="G53" i="1" s="1"/>
  <c r="H53" i="1" s="1"/>
  <c r="E26" i="1"/>
  <c r="F26" i="1" s="1"/>
  <c r="G26" i="1" s="1"/>
  <c r="H26" i="1" s="1"/>
  <c r="E27" i="1"/>
  <c r="F27" i="1" s="1"/>
  <c r="E28" i="1"/>
  <c r="F28" i="1" s="1"/>
  <c r="G28" i="1" s="1"/>
  <c r="H28" i="1" s="1"/>
  <c r="E32" i="1"/>
  <c r="F32" i="1" s="1"/>
  <c r="G32" i="1" s="1"/>
  <c r="H32" i="1" s="1"/>
  <c r="F49" i="1"/>
  <c r="D23" i="1"/>
  <c r="D49" i="1"/>
  <c r="H48" i="5"/>
  <c r="H61" i="5" s="1"/>
  <c r="H59" i="5"/>
  <c r="A25" i="1"/>
  <c r="A26" i="1" s="1"/>
  <c r="A27" i="1" s="1"/>
  <c r="A11" i="1"/>
  <c r="A12" i="1"/>
  <c r="A13" i="1" s="1"/>
  <c r="A14" i="1" s="1"/>
  <c r="A15" i="1" s="1"/>
  <c r="A16" i="1" s="1"/>
  <c r="A17" i="1" s="1"/>
  <c r="A18" i="1" s="1"/>
  <c r="A19" i="1" s="1"/>
  <c r="A20" i="1" s="1"/>
  <c r="G49" i="1"/>
  <c r="H49" i="1"/>
  <c r="E49" i="1"/>
  <c r="K51" i="5"/>
  <c r="L51" i="5"/>
  <c r="E23" i="1" l="1"/>
  <c r="J48" i="5"/>
  <c r="K9" i="5"/>
  <c r="G27" i="1"/>
  <c r="H27" i="1" s="1"/>
  <c r="G11" i="1"/>
  <c r="F23" i="1"/>
  <c r="J59" i="5"/>
  <c r="G34" i="1" s="1"/>
  <c r="H34" i="1" s="1"/>
  <c r="K52" i="5"/>
  <c r="L52" i="5" s="1"/>
  <c r="L59" i="5" s="1"/>
  <c r="K59" i="5" l="1"/>
  <c r="K48" i="5"/>
  <c r="L9" i="5"/>
  <c r="L48" i="5" s="1"/>
  <c r="L61" i="5" s="1"/>
  <c r="J61" i="5"/>
  <c r="D29" i="1"/>
  <c r="H11" i="1"/>
  <c r="H23" i="1" s="1"/>
  <c r="G23" i="1"/>
  <c r="D36" i="1" l="1"/>
  <c r="D37" i="1" s="1"/>
  <c r="E29" i="1"/>
  <c r="E36" i="1" s="1"/>
  <c r="E37" i="1" s="1"/>
  <c r="F29" i="1"/>
  <c r="F36" i="1" s="1"/>
  <c r="F37" i="1" s="1"/>
  <c r="G29" i="1"/>
  <c r="G36" i="1" s="1"/>
  <c r="G37" i="1" s="1"/>
  <c r="H29" i="1"/>
  <c r="H36" i="1" s="1"/>
  <c r="H37" i="1" s="1"/>
  <c r="K61" i="5"/>
  <c r="H55" i="1" l="1"/>
  <c r="H50" i="1"/>
  <c r="G50" i="1"/>
  <c r="G55" i="1"/>
  <c r="E50" i="1"/>
  <c r="E55" i="1"/>
  <c r="F55" i="1"/>
  <c r="F50" i="1"/>
  <c r="D55" i="1"/>
  <c r="D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Full Name</author>
  </authors>
  <commentList>
    <comment ref="J48" authorId="0" shapeId="0" xr:uid="{00000000-0006-0000-0200-000001000000}">
      <text>
        <r>
          <rPr>
            <b/>
            <sz val="10"/>
            <color indexed="81"/>
            <rFont val="Tahoma"/>
            <family val="2"/>
          </rPr>
          <t>To 5-Year Budget, Line 20</t>
        </r>
        <r>
          <rPr>
            <sz val="10"/>
            <color indexed="81"/>
            <rFont val="Tahoma"/>
            <family val="2"/>
          </rPr>
          <t xml:space="preserve">
</t>
        </r>
      </text>
    </comment>
    <comment ref="J59" authorId="0" shapeId="0" xr:uid="{00000000-0006-0000-0200-000002000000}">
      <text>
        <r>
          <rPr>
            <b/>
            <sz val="10"/>
            <color indexed="81"/>
            <rFont val="Tahoma"/>
            <family val="2"/>
          </rPr>
          <t>To 5-Year Budget, Line 23</t>
        </r>
        <r>
          <rPr>
            <sz val="10"/>
            <color indexed="81"/>
            <rFont val="Tahoma"/>
            <family val="2"/>
          </rPr>
          <t xml:space="preserve">
</t>
        </r>
      </text>
    </comment>
  </commentList>
</comments>
</file>

<file path=xl/sharedStrings.xml><?xml version="1.0" encoding="utf-8"?>
<sst xmlns="http://schemas.openxmlformats.org/spreadsheetml/2006/main" count="162" uniqueCount="118">
  <si>
    <t>Transportation</t>
  </si>
  <si>
    <t>Miscellaneous</t>
  </si>
  <si>
    <t>Insurance</t>
  </si>
  <si>
    <t>LINE</t>
  </si>
  <si>
    <t>Date: ____________________</t>
  </si>
  <si>
    <t>Depreciation Reserves</t>
  </si>
  <si>
    <t>EXPENSES AND SOURCE OF FUNDS</t>
  </si>
  <si>
    <t>Fees Regulatory</t>
  </si>
  <si>
    <t xml:space="preserve">Inflation Factor (%): </t>
  </si>
  <si>
    <t xml:space="preserve">Date: </t>
  </si>
  <si>
    <t>System ID No.:</t>
  </si>
  <si>
    <t xml:space="preserve">System Name: </t>
  </si>
  <si>
    <t xml:space="preserve">Service Connections: </t>
  </si>
  <si>
    <t>MONTHLY</t>
  </si>
  <si>
    <t>AVG</t>
  </si>
  <si>
    <t>RESERVE</t>
  </si>
  <si>
    <t>UNIT</t>
  </si>
  <si>
    <t>INSTALLED</t>
  </si>
  <si>
    <t>LIFE,</t>
  </si>
  <si>
    <t>ANNUAL</t>
  </si>
  <si>
    <t>PER</t>
  </si>
  <si>
    <t>QTY</t>
  </si>
  <si>
    <t>COMPONENT</t>
  </si>
  <si>
    <t>COST</t>
  </si>
  <si>
    <t>YEARS</t>
  </si>
  <si>
    <t>CUSTOMER</t>
  </si>
  <si>
    <t>Drilled Well, 6", steel casing</t>
  </si>
  <si>
    <t>Depth:</t>
  </si>
  <si>
    <t>Drilled Well, 8", steel casing</t>
  </si>
  <si>
    <t>Drilled Well, 12", steel casing</t>
  </si>
  <si>
    <t>Wellhead Electrical Controls</t>
  </si>
  <si>
    <t>Submersible Pump, 3 HP</t>
  </si>
  <si>
    <t>Submersible Pump, 5 HP</t>
  </si>
  <si>
    <t>Booster Pump Station, 25 HP, complete</t>
  </si>
  <si>
    <t>Booster Pump Station Electrical Controls</t>
  </si>
  <si>
    <t>Pressure Tank</t>
  </si>
  <si>
    <t>Gallons:</t>
  </si>
  <si>
    <t>Storage Tank, Plastic</t>
  </si>
  <si>
    <t>Storage Tank, Redwood</t>
  </si>
  <si>
    <t>Storage Tank, Steel</t>
  </si>
  <si>
    <t>Storage Tank, Concrete</t>
  </si>
  <si>
    <t>Master Meter, 2"</t>
  </si>
  <si>
    <t>Master Meter, 3"</t>
  </si>
  <si>
    <t>Master Meter, 4"</t>
  </si>
  <si>
    <t>Hypochlorinator w/ Tank &amp; Pump, Complete</t>
  </si>
  <si>
    <t>Pipe w/ sand bedding, 1"  (Enter linear feet for quantity)</t>
  </si>
  <si>
    <t>Pipe w/ sand bedding, 2"  (Enter linear feet for quantity)</t>
  </si>
  <si>
    <t>Pipe w/ sand bedding, 3"  (Enter linear feet for quantity)</t>
  </si>
  <si>
    <t>Pipe w/ sand bedding, 6"  (Enter linear feet for quantity)</t>
  </si>
  <si>
    <t>Standpipe Hydrant, 1-1/2"</t>
  </si>
  <si>
    <t>Standpipe Hydrant, 2-1/2"</t>
  </si>
  <si>
    <t>Customer Meter w/ Box &amp; Shutoff, Complete</t>
  </si>
  <si>
    <t>Distribution Valve, 2"</t>
  </si>
  <si>
    <t>Distribution Valve, 3"</t>
  </si>
  <si>
    <t>Distribution Valve, 6"</t>
  </si>
  <si>
    <t>Air &amp; Vacuum Relief Valve, Typical</t>
  </si>
  <si>
    <t>Total General and Administrative Expenses:</t>
  </si>
  <si>
    <t>NET LOSS OR GAIN:</t>
  </si>
  <si>
    <t xml:space="preserve">Number of Customers:  </t>
  </si>
  <si>
    <t>Pipe w/ sand bedding, 4"  (Enter linear feet for quantity)</t>
  </si>
  <si>
    <t>Distribution Valve, 4"</t>
  </si>
  <si>
    <t>Report Prepared by (Title): ____________________________________________________</t>
  </si>
  <si>
    <t>Date: ________________</t>
  </si>
  <si>
    <t>Report Prepared by (Name and Title): ______________________________________________________</t>
  </si>
  <si>
    <t>XYZ Water Company</t>
  </si>
  <si>
    <t>System Name:</t>
  </si>
  <si>
    <t>System ID Number:</t>
  </si>
  <si>
    <t>**</t>
  </si>
  <si>
    <t>Grants</t>
  </si>
  <si>
    <t>Debt Service</t>
  </si>
  <si>
    <t>(** Inflation factor not applied to future year projections)</t>
  </si>
  <si>
    <t>*Enter information only in YELLOW shaded cells</t>
  </si>
  <si>
    <t>OTHER ITEM</t>
  </si>
  <si>
    <t>Submersible Pump, 20 HP</t>
  </si>
  <si>
    <t xml:space="preserve"> </t>
  </si>
  <si>
    <t>Cash Revenues (Water Rates)</t>
  </si>
  <si>
    <t xml:space="preserve">SUBTOTAL New Project CIP Costs </t>
  </si>
  <si>
    <t xml:space="preserve">SUBTOTAL Existing CIP Costs </t>
  </si>
  <si>
    <t>NEW Project CIP Costs</t>
  </si>
  <si>
    <t xml:space="preserve">TOTAL Existing and New Project CIP: </t>
  </si>
  <si>
    <t>REVENUES RECEIVED</t>
  </si>
  <si>
    <t>Additional O&amp;M for New Project</t>
  </si>
  <si>
    <t>GENERAL AND ADMINISTRATIVE EXPENSES</t>
  </si>
  <si>
    <t>OPERATIONS AND MAINTENANCE (O&amp;M) EXPENSES</t>
  </si>
  <si>
    <t>Total O&amp;M Expenses:</t>
  </si>
  <si>
    <t>Salaries and Benefits</t>
  </si>
  <si>
    <t>Contract Operation and Maintenance</t>
  </si>
  <si>
    <t>Power and Other Utilities</t>
  </si>
  <si>
    <t>Coliform Monitoring</t>
  </si>
  <si>
    <t>Treatment Chemicals</t>
  </si>
  <si>
    <t>Chemical Monitoring</t>
  </si>
  <si>
    <t>Materials, Supplies, and Parts</t>
  </si>
  <si>
    <t>Office Supplies</t>
  </si>
  <si>
    <t>Depreciation and Amortization</t>
  </si>
  <si>
    <t>Engineering and Professional Services</t>
  </si>
  <si>
    <t>Fees and Services</t>
  </si>
  <si>
    <t>Hookup Charges</t>
  </si>
  <si>
    <t>SRF Loan</t>
  </si>
  <si>
    <t>Business Loans</t>
  </si>
  <si>
    <t>Withdrawal from CIP or Other Reserves</t>
  </si>
  <si>
    <t>Other Fund Sources:  Interest, Etc.</t>
  </si>
  <si>
    <t>New Funding Project Costs</t>
  </si>
  <si>
    <t>NOTE:  Installed costs are averages and include all materials and contracted labor and equipment.</t>
  </si>
  <si>
    <r>
      <t xml:space="preserve">           FIVE YEAR BUDGET PROJECTION</t>
    </r>
    <r>
      <rPr>
        <sz val="12"/>
        <rFont val="Arial"/>
        <family val="2"/>
      </rPr>
      <t xml:space="preserve">  (Small Community Water System)</t>
    </r>
  </si>
  <si>
    <t>Iron &amp; manganese removal plant</t>
  </si>
  <si>
    <t>New well &amp; controls, complete</t>
  </si>
  <si>
    <t xml:space="preserve">Average Monthly Revenue Needed Per Customer:  </t>
  </si>
  <si>
    <t>SIMPLIFIED CAPITAL IMPROVEMENT PLAN (CIP)</t>
  </si>
  <si>
    <t xml:space="preserve">NOTES:   </t>
  </si>
  <si>
    <t>O&amp;M Reserve</t>
  </si>
  <si>
    <t>Other Reserves</t>
  </si>
  <si>
    <t>TOTAL EXPENSES (Line 14+ Line 27):</t>
  </si>
  <si>
    <t>TOTAL REVENUE (Lines 31 through 39):</t>
  </si>
  <si>
    <t xml:space="preserve">Additional New Project Contribution to CIP (From CIP J59) </t>
  </si>
  <si>
    <t>Existing Contribution to CIP (From CIP J48)</t>
  </si>
  <si>
    <r>
      <t xml:space="preserve">(total expenses  </t>
    </r>
    <r>
      <rPr>
        <b/>
        <sz val="12"/>
        <rFont val="Arial"/>
        <family val="2"/>
      </rPr>
      <t xml:space="preserve">÷ </t>
    </r>
    <r>
      <rPr>
        <sz val="12"/>
        <rFont val="Arial"/>
        <family val="2"/>
      </rPr>
      <t xml:space="preserve"> # of customers  ÷  12)</t>
    </r>
  </si>
  <si>
    <t xml:space="preserve">INSTRUCTIONS:  Yellow-shaded cells are for data entry; all other cells are locked except line item descriptions which can be changed if needed. </t>
  </si>
  <si>
    <t>Years 2 through 5 will be compounded automatically by the inflation factor in Cell G6.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</si>
</sst>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8" x14ac:knownFonts="1">
    <font>
      <sz val="10"/>
      <name val="Arial"/>
    </font>
    <font>
      <sz val="12"/>
      <name val="Arial"/>
      <family val="2"/>
    </font>
    <font>
      <b/>
      <sz val="12"/>
      <name val="Arial"/>
      <family val="2"/>
    </font>
    <font>
      <b/>
      <sz val="12"/>
      <color indexed="8"/>
      <name val="Arial"/>
      <family val="2"/>
    </font>
    <font>
      <sz val="8"/>
      <name val="Arial"/>
      <family val="2"/>
    </font>
    <font>
      <sz val="10"/>
      <color indexed="81"/>
      <name val="Tahoma"/>
      <family val="2"/>
    </font>
    <font>
      <b/>
      <sz val="10"/>
      <color indexed="81"/>
      <name val="Tahoma"/>
      <family val="2"/>
    </font>
    <font>
      <sz val="12"/>
      <color indexed="8"/>
      <name val="Arial"/>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52"/>
        <bgColor indexed="64"/>
      </patternFill>
    </fill>
    <fill>
      <patternFill patternType="gray0625"/>
    </fill>
  </fills>
  <borders count="50">
    <border>
      <left/>
      <right/>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201">
    <xf numFmtId="0" fontId="0" fillId="0" borderId="0" xfId="0"/>
    <xf numFmtId="0" fontId="1" fillId="0" borderId="0" xfId="0" applyFont="1"/>
    <xf numFmtId="0" fontId="2" fillId="0" borderId="0" xfId="0" applyFont="1" applyAlignment="1">
      <alignment horizontal="center"/>
    </xf>
    <xf numFmtId="0" fontId="1" fillId="0" borderId="0" xfId="0" applyFont="1" applyAlignment="1">
      <alignment horizontal="center"/>
    </xf>
    <xf numFmtId="0" fontId="3" fillId="0" borderId="34" xfId="0" applyFont="1" applyBorder="1" applyAlignment="1">
      <alignment vertical="center"/>
    </xf>
    <xf numFmtId="0" fontId="3" fillId="0" borderId="35" xfId="0" applyFont="1" applyBorder="1" applyAlignment="1">
      <alignment vertical="center"/>
    </xf>
    <xf numFmtId="0" fontId="1" fillId="0" borderId="0" xfId="0" applyFont="1" applyAlignment="1">
      <alignment horizontal="left"/>
    </xf>
    <xf numFmtId="0" fontId="1" fillId="0" borderId="0" xfId="0" applyFont="1" applyAlignment="1">
      <alignment horizontal="right"/>
    </xf>
    <xf numFmtId="164" fontId="1" fillId="3" borderId="25" xfId="0" applyNumberFormat="1" applyFont="1" applyFill="1" applyBorder="1" applyAlignment="1" applyProtection="1">
      <alignment horizontal="center"/>
      <protection locked="0"/>
    </xf>
    <xf numFmtId="0" fontId="1" fillId="0" borderId="0" xfId="0" applyFont="1" applyAlignment="1" applyProtection="1">
      <alignment horizontal="center"/>
      <protection locked="0"/>
    </xf>
    <xf numFmtId="0" fontId="1" fillId="3" borderId="7" xfId="0" applyFont="1" applyFill="1" applyBorder="1" applyAlignment="1" applyProtection="1">
      <alignment horizontal="left"/>
      <protection locked="0"/>
    </xf>
    <xf numFmtId="0" fontId="1" fillId="3" borderId="26" xfId="0" applyFont="1" applyFill="1" applyBorder="1" applyProtection="1">
      <protection locked="0"/>
    </xf>
    <xf numFmtId="0" fontId="1" fillId="3" borderId="28" xfId="0" applyFont="1" applyFill="1" applyBorder="1" applyProtection="1">
      <protection locked="0"/>
    </xf>
    <xf numFmtId="0" fontId="2" fillId="2" borderId="2" xfId="0" applyFont="1" applyFill="1" applyBorder="1" applyAlignment="1">
      <alignment horizontal="center"/>
    </xf>
    <xf numFmtId="0" fontId="2" fillId="3" borderId="39" xfId="0" applyFont="1" applyFill="1" applyBorder="1" applyAlignment="1" applyProtection="1">
      <alignment horizontal="center"/>
      <protection locked="0"/>
    </xf>
    <xf numFmtId="0" fontId="2" fillId="0" borderId="0" xfId="0" applyFont="1"/>
    <xf numFmtId="0" fontId="1" fillId="0" borderId="3" xfId="0" applyFont="1" applyBorder="1" applyAlignment="1">
      <alignment horizontal="center"/>
    </xf>
    <xf numFmtId="0" fontId="2" fillId="0" borderId="34" xfId="0" applyFont="1" applyBorder="1"/>
    <xf numFmtId="0" fontId="1" fillId="0" borderId="35" xfId="0" applyFont="1" applyBorder="1"/>
    <xf numFmtId="0" fontId="1" fillId="0" borderId="36" xfId="0" applyFont="1" applyBorder="1"/>
    <xf numFmtId="0" fontId="1" fillId="0" borderId="4" xfId="0" applyFont="1" applyBorder="1" applyAlignment="1">
      <alignment horizontal="center"/>
    </xf>
    <xf numFmtId="0" fontId="1" fillId="0" borderId="5" xfId="0" applyFont="1" applyBorder="1"/>
    <xf numFmtId="0" fontId="1" fillId="3" borderId="6" xfId="0" applyFont="1" applyFill="1" applyBorder="1" applyProtection="1">
      <protection locked="0"/>
    </xf>
    <xf numFmtId="4" fontId="7" fillId="3" borderId="6" xfId="0" applyNumberFormat="1" applyFont="1" applyFill="1" applyBorder="1" applyProtection="1">
      <protection locked="0"/>
    </xf>
    <xf numFmtId="4" fontId="1" fillId="0" borderId="6" xfId="0" applyNumberFormat="1" applyFont="1" applyBorder="1"/>
    <xf numFmtId="4" fontId="1" fillId="0" borderId="7" xfId="0" applyNumberFormat="1" applyFont="1" applyBorder="1"/>
    <xf numFmtId="4" fontId="1" fillId="0" borderId="8" xfId="0" applyNumberFormat="1" applyFont="1" applyBorder="1"/>
    <xf numFmtId="0" fontId="1" fillId="0" borderId="9" xfId="0" applyFont="1" applyBorder="1"/>
    <xf numFmtId="0" fontId="1" fillId="3" borderId="7" xfId="0" applyFont="1" applyFill="1" applyBorder="1" applyProtection="1">
      <protection locked="0"/>
    </xf>
    <xf numFmtId="4" fontId="1" fillId="3" borderId="7" xfId="0" applyNumberFormat="1" applyFont="1" applyFill="1" applyBorder="1" applyProtection="1">
      <protection locked="0"/>
    </xf>
    <xf numFmtId="4" fontId="1" fillId="3" borderId="0" xfId="0" applyNumberFormat="1" applyFont="1" applyFill="1" applyProtection="1">
      <protection locked="0"/>
    </xf>
    <xf numFmtId="1" fontId="1" fillId="0" borderId="4" xfId="0" applyNumberFormat="1" applyFont="1" applyBorder="1" applyAlignment="1">
      <alignment horizontal="center"/>
    </xf>
    <xf numFmtId="0" fontId="1" fillId="4" borderId="7" xfId="0" applyFont="1" applyFill="1" applyBorder="1"/>
    <xf numFmtId="4" fontId="1" fillId="4" borderId="7" xfId="0" applyNumberFormat="1" applyFont="1" applyFill="1" applyBorder="1" applyProtection="1">
      <protection locked="0"/>
    </xf>
    <xf numFmtId="4" fontId="1" fillId="4" borderId="8" xfId="0" applyNumberFormat="1" applyFont="1" applyFill="1" applyBorder="1" applyProtection="1">
      <protection locked="0"/>
    </xf>
    <xf numFmtId="0" fontId="1" fillId="0" borderId="14" xfId="0" applyFont="1" applyBorder="1"/>
    <xf numFmtId="0" fontId="2" fillId="0" borderId="25" xfId="0" applyFont="1" applyBorder="1" applyAlignment="1">
      <alignment horizontal="right"/>
    </xf>
    <xf numFmtId="4" fontId="1" fillId="0" borderId="25" xfId="0" applyNumberFormat="1" applyFont="1" applyBorder="1"/>
    <xf numFmtId="4" fontId="1" fillId="0" borderId="43" xfId="0" applyNumberFormat="1" applyFont="1" applyBorder="1"/>
    <xf numFmtId="0" fontId="1" fillId="7" borderId="16" xfId="0" applyFont="1" applyFill="1" applyBorder="1"/>
    <xf numFmtId="0" fontId="1" fillId="7" borderId="17" xfId="0" applyFont="1" applyFill="1" applyBorder="1"/>
    <xf numFmtId="0" fontId="1" fillId="7" borderId="22" xfId="0" applyFont="1" applyFill="1" applyBorder="1"/>
    <xf numFmtId="0" fontId="1" fillId="0" borderId="31" xfId="0" applyFont="1" applyBorder="1" applyAlignment="1">
      <alignment horizontal="right"/>
    </xf>
    <xf numFmtId="0" fontId="1" fillId="3" borderId="32" xfId="0" applyFont="1" applyFill="1" applyBorder="1"/>
    <xf numFmtId="4" fontId="1" fillId="3" borderId="32" xfId="0" applyNumberFormat="1" applyFont="1" applyFill="1" applyBorder="1" applyProtection="1">
      <protection locked="0"/>
    </xf>
    <xf numFmtId="4" fontId="1" fillId="0" borderId="32" xfId="0" applyNumberFormat="1" applyFont="1" applyBorder="1"/>
    <xf numFmtId="4" fontId="1" fillId="0" borderId="33" xfId="0" applyNumberFormat="1" applyFont="1" applyBorder="1"/>
    <xf numFmtId="0" fontId="1" fillId="0" borderId="9" xfId="0" applyFont="1" applyBorder="1" applyAlignment="1">
      <alignment horizontal="right"/>
    </xf>
    <xf numFmtId="0" fontId="1" fillId="3" borderId="7" xfId="0" applyFont="1" applyFill="1" applyBorder="1"/>
    <xf numFmtId="4" fontId="1" fillId="3" borderId="25" xfId="0" applyNumberFormat="1" applyFont="1" applyFill="1" applyBorder="1" applyProtection="1">
      <protection locked="0"/>
    </xf>
    <xf numFmtId="0" fontId="1" fillId="3" borderId="26" xfId="0" applyFont="1" applyFill="1" applyBorder="1"/>
    <xf numFmtId="4" fontId="1" fillId="6" borderId="7" xfId="0" applyNumberFormat="1" applyFont="1" applyFill="1" applyBorder="1"/>
    <xf numFmtId="4" fontId="1" fillId="3" borderId="6" xfId="0" applyNumberFormat="1" applyFont="1" applyFill="1" applyBorder="1"/>
    <xf numFmtId="4" fontId="1" fillId="0" borderId="47" xfId="0" applyNumberFormat="1" applyFont="1" applyBorder="1"/>
    <xf numFmtId="4" fontId="1" fillId="3" borderId="6" xfId="0" applyNumberFormat="1" applyFont="1" applyFill="1" applyBorder="1" applyProtection="1">
      <protection locked="0"/>
    </xf>
    <xf numFmtId="4" fontId="1" fillId="4" borderId="7" xfId="0" applyNumberFormat="1" applyFont="1" applyFill="1" applyBorder="1"/>
    <xf numFmtId="4" fontId="1" fillId="5" borderId="7" xfId="0" applyNumberFormat="1" applyFont="1" applyFill="1" applyBorder="1"/>
    <xf numFmtId="4" fontId="1" fillId="4" borderId="8" xfId="0" applyNumberFormat="1" applyFont="1" applyFill="1" applyBorder="1"/>
    <xf numFmtId="0" fontId="1" fillId="0" borderId="10" xfId="0" applyFont="1" applyBorder="1" applyAlignment="1">
      <alignment horizontal="center"/>
    </xf>
    <xf numFmtId="0" fontId="2" fillId="0" borderId="7" xfId="0" applyFont="1" applyBorder="1" applyAlignment="1">
      <alignment horizontal="right"/>
    </xf>
    <xf numFmtId="0" fontId="2" fillId="0" borderId="48" xfId="0" applyFont="1" applyBorder="1"/>
    <xf numFmtId="0" fontId="1" fillId="0" borderId="49" xfId="0" applyFont="1" applyBorder="1"/>
    <xf numFmtId="4" fontId="1" fillId="0" borderId="11" xfId="0" applyNumberFormat="1" applyFont="1" applyBorder="1"/>
    <xf numFmtId="4" fontId="1" fillId="0" borderId="12" xfId="0" applyNumberFormat="1" applyFont="1" applyBorder="1"/>
    <xf numFmtId="0" fontId="1" fillId="7" borderId="18" xfId="0" applyFont="1" applyFill="1" applyBorder="1"/>
    <xf numFmtId="0" fontId="1" fillId="7" borderId="0" xfId="0" applyFont="1" applyFill="1"/>
    <xf numFmtId="0" fontId="1" fillId="7" borderId="23" xfId="0" applyFont="1" applyFill="1" applyBorder="1"/>
    <xf numFmtId="0" fontId="1" fillId="0" borderId="5" xfId="0" applyFont="1" applyBorder="1" applyAlignment="1">
      <alignment horizontal="right"/>
    </xf>
    <xf numFmtId="0" fontId="1" fillId="0" borderId="6" xfId="0" applyFont="1" applyBorder="1"/>
    <xf numFmtId="4" fontId="1" fillId="3" borderId="8" xfId="0" applyNumberFormat="1" applyFont="1" applyFill="1" applyBorder="1" applyProtection="1">
      <protection locked="0"/>
    </xf>
    <xf numFmtId="0" fontId="1" fillId="0" borderId="1" xfId="0" applyFont="1" applyBorder="1"/>
    <xf numFmtId="0" fontId="1" fillId="0" borderId="14" xfId="0" applyFont="1" applyBorder="1" applyAlignment="1">
      <alignment horizontal="right"/>
    </xf>
    <xf numFmtId="0" fontId="1" fillId="3" borderId="25" xfId="0" applyFont="1" applyFill="1" applyBorder="1"/>
    <xf numFmtId="0" fontId="1" fillId="4" borderId="25" xfId="0" applyFont="1" applyFill="1" applyBorder="1"/>
    <xf numFmtId="2" fontId="1" fillId="4" borderId="7" xfId="0" applyNumberFormat="1" applyFont="1" applyFill="1" applyBorder="1" applyProtection="1">
      <protection locked="0"/>
    </xf>
    <xf numFmtId="4" fontId="1" fillId="4" borderId="25" xfId="0" applyNumberFormat="1" applyFont="1" applyFill="1" applyBorder="1" applyProtection="1">
      <protection locked="0"/>
    </xf>
    <xf numFmtId="0" fontId="1" fillId="0" borderId="13" xfId="0" applyFont="1" applyBorder="1" applyAlignment="1">
      <alignment horizontal="center"/>
    </xf>
    <xf numFmtId="0" fontId="1" fillId="0" borderId="13" xfId="0" applyFont="1" applyBorder="1" applyAlignment="1">
      <alignment horizontal="right"/>
    </xf>
    <xf numFmtId="0" fontId="1" fillId="4" borderId="11" xfId="0" applyFont="1" applyFill="1" applyBorder="1"/>
    <xf numFmtId="4" fontId="1" fillId="4" borderId="11" xfId="0" applyNumberFormat="1" applyFont="1" applyFill="1" applyBorder="1" applyProtection="1">
      <protection locked="0"/>
    </xf>
    <xf numFmtId="4" fontId="1" fillId="4" borderId="12" xfId="0" applyNumberFormat="1" applyFont="1" applyFill="1" applyBorder="1" applyProtection="1">
      <protection locked="0"/>
    </xf>
    <xf numFmtId="0" fontId="1" fillId="0" borderId="11" xfId="0" applyFont="1" applyBorder="1" applyAlignment="1">
      <alignment horizontal="left"/>
    </xf>
    <xf numFmtId="0" fontId="2" fillId="0" borderId="11" xfId="0" applyFont="1" applyBorder="1" applyAlignment="1">
      <alignment horizontal="center"/>
    </xf>
    <xf numFmtId="0" fontId="2" fillId="2" borderId="15" xfId="0" applyFont="1" applyFill="1" applyBorder="1" applyAlignment="1">
      <alignment horizontal="center"/>
    </xf>
    <xf numFmtId="0" fontId="2" fillId="0" borderId="0" xfId="0" applyFont="1" applyAlignment="1">
      <alignment horizontal="right"/>
    </xf>
    <xf numFmtId="0" fontId="1" fillId="3" borderId="7" xfId="0" applyFont="1" applyFill="1" applyBorder="1" applyAlignment="1" applyProtection="1">
      <alignment horizontal="center"/>
      <protection locked="0"/>
    </xf>
    <xf numFmtId="2" fontId="1" fillId="0" borderId="7" xfId="0" applyNumberFormat="1" applyFont="1" applyBorder="1" applyAlignment="1">
      <alignment horizontal="center"/>
    </xf>
    <xf numFmtId="2" fontId="1" fillId="0" borderId="0" xfId="0" applyNumberFormat="1" applyFont="1"/>
    <xf numFmtId="0" fontId="1" fillId="0" borderId="0" xfId="0" applyFont="1" applyAlignment="1">
      <alignmen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2" xfId="0" applyFont="1" applyBorder="1" applyAlignment="1">
      <alignment horizontal="left" vertical="center"/>
    </xf>
    <xf numFmtId="0" fontId="7" fillId="0" borderId="18"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right" vertical="center"/>
    </xf>
    <xf numFmtId="14" fontId="7" fillId="3" borderId="7" xfId="0" applyNumberFormat="1" applyFont="1" applyFill="1" applyBorder="1" applyAlignment="1" applyProtection="1">
      <alignment horizontal="left" vertical="center"/>
      <protection locked="0"/>
    </xf>
    <xf numFmtId="0" fontId="7" fillId="0" borderId="23" xfId="0" applyFont="1" applyBorder="1" applyAlignment="1">
      <alignment horizontal="left" vertical="center"/>
    </xf>
    <xf numFmtId="0" fontId="7" fillId="3" borderId="7" xfId="0" applyFont="1" applyFill="1" applyBorder="1" applyAlignment="1" applyProtection="1">
      <alignment horizontal="left" vertical="center"/>
      <protection locked="0"/>
    </xf>
    <xf numFmtId="0" fontId="7" fillId="3" borderId="26" xfId="0" applyFont="1" applyFill="1" applyBorder="1" applyAlignment="1" applyProtection="1">
      <alignment horizontal="left" vertical="center"/>
      <protection locked="0"/>
    </xf>
    <xf numFmtId="0" fontId="7" fillId="3" borderId="27" xfId="0" applyFont="1" applyFill="1" applyBorder="1" applyAlignment="1" applyProtection="1">
      <alignment horizontal="left" vertical="center"/>
      <protection locked="0"/>
    </xf>
    <xf numFmtId="0" fontId="7" fillId="3" borderId="28" xfId="0" applyFont="1" applyFill="1" applyBorder="1" applyAlignment="1" applyProtection="1">
      <alignment horizontal="left" vertical="center"/>
      <protection locked="0"/>
    </xf>
    <xf numFmtId="0" fontId="7" fillId="0" borderId="0" xfId="0" applyFont="1" applyAlignment="1">
      <alignment horizontal="center" vertical="center"/>
    </xf>
    <xf numFmtId="0" fontId="7" fillId="3" borderId="26" xfId="0" applyFont="1" applyFill="1" applyBorder="1" applyAlignment="1">
      <alignment horizontal="left" vertical="center"/>
    </xf>
    <xf numFmtId="0" fontId="7" fillId="3" borderId="27" xfId="0" applyFont="1" applyFill="1" applyBorder="1" applyAlignment="1">
      <alignment horizontal="left" vertical="center"/>
    </xf>
    <xf numFmtId="0" fontId="7" fillId="3" borderId="28" xfId="0" applyFont="1" applyFill="1" applyBorder="1" applyAlignment="1">
      <alignment horizontal="left" vertical="center"/>
    </xf>
    <xf numFmtId="0" fontId="7" fillId="0" borderId="0" xfId="0" applyFont="1" applyAlignment="1">
      <alignment horizontal="center"/>
    </xf>
    <xf numFmtId="0" fontId="7" fillId="3" borderId="9" xfId="0" applyFont="1" applyFill="1" applyBorder="1" applyAlignment="1" applyProtection="1">
      <alignment horizontal="left" vertical="center"/>
      <protection locked="0"/>
    </xf>
    <xf numFmtId="0" fontId="7" fillId="0" borderId="7" xfId="0" applyFont="1" applyBorder="1" applyAlignment="1">
      <alignment horizontal="right" vertical="center"/>
    </xf>
    <xf numFmtId="0" fontId="7" fillId="3" borderId="7" xfId="0" applyFont="1" applyFill="1" applyBorder="1" applyAlignment="1" applyProtection="1">
      <alignment horizontal="right" vertical="center"/>
      <protection locked="0"/>
    </xf>
    <xf numFmtId="2" fontId="7" fillId="0" borderId="7" xfId="0" applyNumberFormat="1" applyFont="1" applyBorder="1" applyAlignment="1">
      <alignment horizontal="right" vertical="center"/>
    </xf>
    <xf numFmtId="0" fontId="7" fillId="3" borderId="27" xfId="0" applyFont="1" applyFill="1" applyBorder="1" applyAlignment="1" applyProtection="1">
      <alignment horizontal="right" vertical="center"/>
      <protection locked="0"/>
    </xf>
    <xf numFmtId="1" fontId="7" fillId="3" borderId="26" xfId="0" applyNumberFormat="1" applyFont="1" applyFill="1" applyBorder="1" applyAlignment="1" applyProtection="1">
      <alignment horizontal="left" vertical="center"/>
      <protection locked="0"/>
    </xf>
    <xf numFmtId="164" fontId="7" fillId="3" borderId="7" xfId="0" applyNumberFormat="1" applyFont="1" applyFill="1" applyBorder="1" applyAlignment="1" applyProtection="1">
      <alignment horizontal="right" vertical="center"/>
      <protection locked="0"/>
    </xf>
    <xf numFmtId="3" fontId="7" fillId="3" borderId="28" xfId="0" applyNumberFormat="1" applyFont="1" applyFill="1" applyBorder="1" applyAlignment="1" applyProtection="1">
      <alignment horizontal="left" vertical="center"/>
      <protection locked="0"/>
    </xf>
    <xf numFmtId="0" fontId="7" fillId="3" borderId="29" xfId="0" applyFont="1" applyFill="1" applyBorder="1" applyAlignment="1" applyProtection="1">
      <alignment horizontal="left" vertical="center"/>
      <protection locked="0"/>
    </xf>
    <xf numFmtId="0" fontId="7" fillId="3" borderId="30" xfId="0" applyFont="1" applyFill="1" applyBorder="1" applyAlignment="1" applyProtection="1">
      <alignment horizontal="left" vertical="center"/>
      <protection locked="0"/>
    </xf>
    <xf numFmtId="0" fontId="7" fillId="3" borderId="14" xfId="0" applyFont="1" applyFill="1" applyBorder="1" applyAlignment="1" applyProtection="1">
      <alignment horizontal="left" vertical="center"/>
      <protection locked="0"/>
    </xf>
    <xf numFmtId="0" fontId="7" fillId="3" borderId="37" xfId="0" applyFont="1" applyFill="1" applyBorder="1" applyAlignment="1" applyProtection="1">
      <alignment horizontal="left" vertical="center"/>
      <protection locked="0"/>
    </xf>
    <xf numFmtId="0" fontId="7" fillId="3" borderId="0" xfId="0" applyFont="1" applyFill="1" applyAlignment="1" applyProtection="1">
      <alignment horizontal="left" vertical="center"/>
      <protection locked="0"/>
    </xf>
    <xf numFmtId="0" fontId="7" fillId="3" borderId="38" xfId="0" applyFont="1" applyFill="1" applyBorder="1" applyAlignment="1" applyProtection="1">
      <alignment horizontal="left" vertical="center"/>
      <protection locked="0"/>
    </xf>
    <xf numFmtId="0" fontId="7" fillId="3" borderId="25" xfId="0" applyFont="1" applyFill="1" applyBorder="1" applyAlignment="1" applyProtection="1">
      <alignment horizontal="right" vertical="center"/>
      <protection locked="0"/>
    </xf>
    <xf numFmtId="0" fontId="7" fillId="0" borderId="25" xfId="0" applyFont="1" applyBorder="1" applyAlignment="1">
      <alignment horizontal="right" vertical="center"/>
    </xf>
    <xf numFmtId="0" fontId="7" fillId="0" borderId="25" xfId="0" applyFont="1" applyBorder="1" applyAlignment="1" applyProtection="1">
      <alignment horizontal="right" vertical="center"/>
      <protection locked="0"/>
    </xf>
    <xf numFmtId="2" fontId="7" fillId="0" borderId="25" xfId="0" applyNumberFormat="1" applyFont="1" applyBorder="1" applyAlignment="1">
      <alignment horizontal="right" vertical="center"/>
    </xf>
    <xf numFmtId="0" fontId="7" fillId="0" borderId="34"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7" fillId="0" borderId="39" xfId="0" applyFont="1" applyBorder="1" applyAlignment="1" applyProtection="1">
      <alignment horizontal="left" vertical="center"/>
      <protection locked="0"/>
    </xf>
    <xf numFmtId="0" fontId="7" fillId="0" borderId="46" xfId="0" applyFont="1" applyBorder="1" applyAlignment="1" applyProtection="1">
      <alignment horizontal="left" vertical="center"/>
      <protection locked="0"/>
    </xf>
    <xf numFmtId="0" fontId="7" fillId="0" borderId="36" xfId="0" applyFont="1" applyBorder="1" applyAlignment="1" applyProtection="1">
      <alignment horizontal="left" vertical="center"/>
      <protection locked="0"/>
    </xf>
    <xf numFmtId="0" fontId="7" fillId="0" borderId="36" xfId="0" applyFont="1" applyBorder="1" applyAlignment="1" applyProtection="1">
      <alignment horizontal="right" vertical="center"/>
      <protection locked="0"/>
    </xf>
    <xf numFmtId="165" fontId="7" fillId="0" borderId="35" xfId="0" applyNumberFormat="1" applyFont="1" applyBorder="1" applyAlignment="1">
      <alignment horizontal="right" vertical="center"/>
    </xf>
    <xf numFmtId="0" fontId="7" fillId="0" borderId="34" xfId="0" applyFont="1" applyBorder="1" applyAlignment="1" applyProtection="1">
      <alignment horizontal="right" vertical="center"/>
      <protection locked="0"/>
    </xf>
    <xf numFmtId="165" fontId="7" fillId="6" borderId="21" xfId="0" applyNumberFormat="1" applyFont="1" applyFill="1" applyBorder="1" applyAlignment="1">
      <alignment horizontal="right" vertical="center"/>
    </xf>
    <xf numFmtId="165" fontId="7" fillId="0" borderId="36" xfId="0" applyNumberFormat="1" applyFont="1" applyBorder="1" applyAlignment="1">
      <alignment horizontal="right" vertical="center"/>
    </xf>
    <xf numFmtId="0" fontId="7" fillId="0" borderId="5"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38" xfId="0" applyFont="1" applyBorder="1" applyAlignment="1" applyProtection="1">
      <alignment horizontal="left" vertical="center"/>
      <protection locked="0"/>
    </xf>
    <xf numFmtId="0" fontId="7" fillId="0" borderId="6" xfId="0" applyFont="1" applyBorder="1" applyAlignment="1" applyProtection="1">
      <alignment horizontal="right" vertical="center"/>
      <protection locked="0"/>
    </xf>
    <xf numFmtId="0" fontId="7" fillId="0" borderId="6" xfId="0" applyFont="1" applyBorder="1" applyAlignment="1">
      <alignment horizontal="right" vertical="center"/>
    </xf>
    <xf numFmtId="2" fontId="7" fillId="0" borderId="6" xfId="0" applyNumberFormat="1" applyFont="1" applyBorder="1" applyAlignment="1">
      <alignment horizontal="right" vertical="center"/>
    </xf>
    <xf numFmtId="0" fontId="7" fillId="0" borderId="4"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7" fillId="0" borderId="35" xfId="0" applyFont="1" applyBorder="1" applyAlignment="1" applyProtection="1">
      <alignment horizontal="left" vertical="center"/>
      <protection locked="0"/>
    </xf>
    <xf numFmtId="0" fontId="7" fillId="0" borderId="28" xfId="0" applyFont="1" applyBorder="1" applyAlignment="1" applyProtection="1">
      <alignment horizontal="right" vertical="center"/>
      <protection locked="0"/>
    </xf>
    <xf numFmtId="0" fontId="7" fillId="0" borderId="7" xfId="0" applyFont="1" applyBorder="1" applyAlignment="1" applyProtection="1">
      <alignment horizontal="right" vertical="center"/>
      <protection locked="0"/>
    </xf>
    <xf numFmtId="0" fontId="7" fillId="4" borderId="9" xfId="0" applyFont="1" applyFill="1" applyBorder="1" applyAlignment="1" applyProtection="1">
      <alignment horizontal="left" vertical="center"/>
      <protection locked="0"/>
    </xf>
    <xf numFmtId="0" fontId="7" fillId="4" borderId="41" xfId="0" applyFont="1" applyFill="1" applyBorder="1" applyAlignment="1" applyProtection="1">
      <alignment horizontal="left" vertical="center"/>
      <protection locked="0"/>
    </xf>
    <xf numFmtId="0" fontId="7" fillId="4" borderId="29" xfId="0" applyFont="1" applyFill="1" applyBorder="1" applyAlignment="1" applyProtection="1">
      <alignment horizontal="left" vertical="center"/>
      <protection locked="0"/>
    </xf>
    <xf numFmtId="0" fontId="7" fillId="4" borderId="30" xfId="0" applyFont="1" applyFill="1" applyBorder="1" applyAlignment="1" applyProtection="1">
      <alignment horizontal="left" vertical="center"/>
      <protection locked="0"/>
    </xf>
    <xf numFmtId="0" fontId="7" fillId="4" borderId="7" xfId="0" applyFont="1" applyFill="1" applyBorder="1" applyAlignment="1" applyProtection="1">
      <alignment horizontal="right" vertical="center"/>
      <protection locked="0"/>
    </xf>
    <xf numFmtId="0" fontId="7" fillId="4" borderId="26" xfId="0" applyFont="1" applyFill="1" applyBorder="1" applyAlignment="1" applyProtection="1">
      <alignment horizontal="left" vertical="center"/>
      <protection locked="0"/>
    </xf>
    <xf numFmtId="0" fontId="7" fillId="4" borderId="27" xfId="0" applyFont="1" applyFill="1" applyBorder="1" applyAlignment="1" applyProtection="1">
      <alignment horizontal="left" vertical="center"/>
      <protection locked="0"/>
    </xf>
    <xf numFmtId="0" fontId="7" fillId="4" borderId="28" xfId="0" applyFont="1" applyFill="1" applyBorder="1" applyAlignment="1" applyProtection="1">
      <alignment horizontal="left" vertical="center"/>
      <protection locked="0"/>
    </xf>
    <xf numFmtId="0" fontId="7" fillId="4" borderId="14" xfId="0" applyFont="1" applyFill="1" applyBorder="1" applyAlignment="1" applyProtection="1">
      <alignment horizontal="left" vertical="center"/>
      <protection locked="0"/>
    </xf>
    <xf numFmtId="0" fontId="7" fillId="4" borderId="37" xfId="0" applyFont="1" applyFill="1" applyBorder="1" applyAlignment="1" applyProtection="1">
      <alignment horizontal="left" vertical="center"/>
      <protection locked="0"/>
    </xf>
    <xf numFmtId="0" fontId="7" fillId="4" borderId="0" xfId="0" applyFont="1" applyFill="1" applyAlignment="1" applyProtection="1">
      <alignment horizontal="left" vertical="center"/>
      <protection locked="0"/>
    </xf>
    <xf numFmtId="0" fontId="7" fillId="4" borderId="38" xfId="0" applyFont="1" applyFill="1" applyBorder="1" applyAlignment="1" applyProtection="1">
      <alignment horizontal="left" vertical="center"/>
      <protection locked="0"/>
    </xf>
    <xf numFmtId="0" fontId="7" fillId="4" borderId="25" xfId="0" applyFont="1" applyFill="1" applyBorder="1" applyAlignment="1" applyProtection="1">
      <alignment horizontal="right" vertical="center"/>
      <protection locked="0"/>
    </xf>
    <xf numFmtId="0" fontId="7" fillId="0" borderId="2" xfId="0" applyFont="1" applyBorder="1" applyAlignment="1" applyProtection="1">
      <alignment horizontal="left" vertical="center"/>
      <protection locked="0"/>
    </xf>
    <xf numFmtId="0" fontId="3" fillId="0" borderId="46" xfId="0" applyFont="1" applyBorder="1" applyAlignment="1" applyProtection="1">
      <alignment horizontal="left" vertical="center"/>
      <protection locked="0"/>
    </xf>
    <xf numFmtId="0" fontId="7" fillId="0" borderId="45" xfId="0" applyFont="1" applyBorder="1" applyAlignment="1" applyProtection="1">
      <alignment horizontal="left" vertical="center"/>
      <protection locked="0"/>
    </xf>
    <xf numFmtId="0" fontId="7" fillId="0" borderId="39" xfId="0" applyFont="1" applyBorder="1" applyAlignment="1" applyProtection="1">
      <alignment horizontal="right" vertical="center"/>
      <protection locked="0"/>
    </xf>
    <xf numFmtId="165" fontId="7" fillId="0" borderId="39" xfId="0" applyNumberFormat="1" applyFont="1" applyBorder="1" applyAlignment="1">
      <alignment horizontal="right" vertical="center"/>
    </xf>
    <xf numFmtId="0" fontId="7" fillId="0" borderId="46" xfId="0" applyFont="1" applyBorder="1" applyAlignment="1" applyProtection="1">
      <alignment horizontal="right" vertical="center"/>
      <protection locked="0"/>
    </xf>
    <xf numFmtId="165" fontId="1" fillId="5" borderId="21" xfId="0" applyNumberFormat="1" applyFont="1" applyFill="1" applyBorder="1" applyAlignment="1">
      <alignment horizontal="right" vertical="center"/>
    </xf>
    <xf numFmtId="165" fontId="7" fillId="0" borderId="45" xfId="0" applyNumberFormat="1" applyFont="1" applyBorder="1" applyAlignment="1">
      <alignment horizontal="right" vertical="center"/>
    </xf>
    <xf numFmtId="165" fontId="7" fillId="0" borderId="40" xfId="0" applyNumberFormat="1" applyFont="1" applyBorder="1" applyAlignment="1">
      <alignment horizontal="right" vertical="center"/>
    </xf>
    <xf numFmtId="0" fontId="7" fillId="0" borderId="5" xfId="0" applyFont="1" applyBorder="1" applyAlignment="1">
      <alignment horizontal="left" vertical="center"/>
    </xf>
    <xf numFmtId="0" fontId="7" fillId="0" borderId="41" xfId="0" applyFont="1" applyBorder="1" applyAlignment="1">
      <alignment horizontal="left" vertical="center"/>
    </xf>
    <xf numFmtId="0" fontId="7" fillId="0" borderId="38" xfId="0" applyFont="1" applyBorder="1" applyAlignment="1">
      <alignment horizontal="left" vertical="center"/>
    </xf>
    <xf numFmtId="0" fontId="7" fillId="0" borderId="42" xfId="0" applyFont="1" applyBorder="1" applyAlignment="1">
      <alignment horizontal="left" vertical="center"/>
    </xf>
    <xf numFmtId="0" fontId="7" fillId="0" borderId="6" xfId="0" applyFont="1" applyBorder="1" applyAlignment="1">
      <alignment horizontal="left" vertical="center"/>
    </xf>
    <xf numFmtId="0" fontId="7" fillId="0" borderId="36" xfId="0" applyFont="1" applyBorder="1" applyAlignment="1">
      <alignment horizontal="right" vertical="center"/>
    </xf>
    <xf numFmtId="165" fontId="7" fillId="0" borderId="21" xfId="0" applyNumberFormat="1" applyFont="1" applyBorder="1" applyAlignment="1">
      <alignment horizontal="right" vertical="center"/>
    </xf>
    <xf numFmtId="165" fontId="7" fillId="0" borderId="0" xfId="0" applyNumberFormat="1" applyFont="1" applyAlignment="1">
      <alignment horizontal="right" vertical="center"/>
    </xf>
    <xf numFmtId="165" fontId="7" fillId="0" borderId="34" xfId="0" applyNumberFormat="1" applyFont="1" applyBorder="1" applyAlignment="1">
      <alignment horizontal="righ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24" xfId="0" applyFont="1" applyBorder="1" applyAlignment="1">
      <alignment horizontal="left" vertical="center"/>
    </xf>
    <xf numFmtId="0" fontId="3" fillId="0" borderId="17" xfId="0" applyFont="1" applyBorder="1" applyAlignment="1">
      <alignment horizontal="left" vertical="center"/>
    </xf>
    <xf numFmtId="0" fontId="2" fillId="0" borderId="34" xfId="0" applyFont="1" applyBorder="1" applyAlignment="1">
      <alignment horizontal="left"/>
    </xf>
    <xf numFmtId="0" fontId="1" fillId="0" borderId="35" xfId="0" applyFont="1" applyBorder="1"/>
    <xf numFmtId="0" fontId="1" fillId="0" borderId="36" xfId="0" applyFont="1" applyBorder="1"/>
    <xf numFmtId="0" fontId="2" fillId="0" borderId="34" xfId="0" applyFont="1" applyBorder="1"/>
    <xf numFmtId="0" fontId="2"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xf>
    <xf numFmtId="0" fontId="2" fillId="2" borderId="39" xfId="0" applyFont="1" applyFill="1" applyBorder="1" applyAlignment="1">
      <alignment horizontal="center"/>
    </xf>
    <xf numFmtId="0" fontId="7" fillId="3" borderId="26" xfId="0" applyFont="1" applyFill="1" applyBorder="1" applyAlignment="1" applyProtection="1">
      <alignment horizontal="left" vertical="center"/>
      <protection locked="0"/>
    </xf>
    <xf numFmtId="0" fontId="7" fillId="3" borderId="27" xfId="0" applyFont="1" applyFill="1" applyBorder="1" applyAlignment="1" applyProtection="1">
      <alignment horizontal="left" vertical="center"/>
      <protection locked="0"/>
    </xf>
    <xf numFmtId="0" fontId="7" fillId="3" borderId="28" xfId="0" applyFont="1" applyFill="1" applyBorder="1" applyAlignment="1" applyProtection="1">
      <alignment horizontal="left" vertical="center"/>
      <protection locked="0"/>
    </xf>
    <xf numFmtId="0" fontId="1" fillId="0" borderId="16"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22" xfId="0" applyFont="1" applyBorder="1" applyAlignment="1" applyProtection="1">
      <alignment horizontal="left" vertical="top" wrapText="1"/>
      <protection locked="0"/>
    </xf>
    <xf numFmtId="0" fontId="1" fillId="0" borderId="18"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19" xfId="0" applyFont="1" applyBorder="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http://www.waterboards.ca.gov/drinking_water/certlic/drinkingwater/Documents/TMFplanningandreports/Typical_life.pdf" TargetMode="External"/></Relationships>
</file>

<file path=xl/drawings/drawing1.xml><?xml version="1.0" encoding="utf-8"?>
<xdr:wsDr xmlns:xdr="http://schemas.openxmlformats.org/drawingml/2006/spreadsheetDrawing" xmlns:a="http://schemas.openxmlformats.org/drawingml/2006/main">
  <xdr:twoCellAnchor>
    <xdr:from>
      <xdr:col>0</xdr:col>
      <xdr:colOff>142875</xdr:colOff>
      <xdr:row>0</xdr:row>
      <xdr:rowOff>19050</xdr:rowOff>
    </xdr:from>
    <xdr:to>
      <xdr:col>9</xdr:col>
      <xdr:colOff>600075</xdr:colOff>
      <xdr:row>49</xdr:row>
      <xdr:rowOff>19050</xdr:rowOff>
    </xdr:to>
    <xdr:sp macro="" textlink="">
      <xdr:nvSpPr>
        <xdr:cNvPr id="3073" name="Text Box 1">
          <a:hlinkClick xmlns:r="http://schemas.openxmlformats.org/officeDocument/2006/relationships" r:id="rId1"/>
          <a:extLst>
            <a:ext uri="{FF2B5EF4-FFF2-40B4-BE49-F238E27FC236}">
              <a16:creationId xmlns:a16="http://schemas.microsoft.com/office/drawing/2014/main" id="{9C8E42A7-C0F1-9FB6-B3DF-BEF8B7CE92F6}"/>
            </a:ext>
          </a:extLst>
        </xdr:cNvPr>
        <xdr:cNvSpPr txBox="1">
          <a:spLocks noChangeArrowheads="1"/>
        </xdr:cNvSpPr>
      </xdr:nvSpPr>
      <xdr:spPr bwMode="auto">
        <a:xfrm>
          <a:off x="142875" y="19050"/>
          <a:ext cx="5943600" cy="793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a:t>
          </a:r>
          <a:r>
            <a:rPr lang="en-US" sz="1200" b="1" i="0" u="none" strike="noStrike" baseline="0">
              <a:solidFill>
                <a:srgbClr val="000000"/>
              </a:solidFill>
              <a:latin typeface="Arial"/>
              <a:cs typeface="Arial"/>
            </a:rPr>
            <a:t>BUDGET CALCULATOR GUIDELINES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This is a simple budget calculator to be used for a small water system.  It is an Excel spreadsheet that consists of three tabs which are located near the bottom of your screen:  </a:t>
          </a:r>
        </a:p>
        <a:p>
          <a:pPr algn="l" rtl="0">
            <a:defRPr sz="1000"/>
          </a:pPr>
          <a:r>
            <a:rPr lang="en-US" sz="1100" b="0" i="0" u="none" strike="noStrike" baseline="0">
              <a:solidFill>
                <a:srgbClr val="000000"/>
              </a:solidFill>
              <a:latin typeface="Arial"/>
              <a:cs typeface="Arial"/>
            </a:rPr>
            <a:t>the </a:t>
          </a:r>
          <a:r>
            <a:rPr lang="en-US" sz="1100" b="1" i="0" u="none" strike="noStrike" baseline="0">
              <a:solidFill>
                <a:srgbClr val="000000"/>
              </a:solidFill>
              <a:latin typeface="Arial"/>
              <a:cs typeface="Arial"/>
            </a:rPr>
            <a:t>5-Year Budget Projection</a:t>
          </a:r>
          <a:r>
            <a:rPr lang="en-US" sz="1100" b="0" i="0" u="none" strike="noStrike" baseline="0">
              <a:solidFill>
                <a:srgbClr val="000000"/>
              </a:solidFill>
              <a:latin typeface="Arial"/>
              <a:cs typeface="Arial"/>
            </a:rPr>
            <a:t> tab, the </a:t>
          </a:r>
          <a:r>
            <a:rPr lang="en-US" sz="1100" b="1" i="0" u="none" strike="noStrike" baseline="0">
              <a:solidFill>
                <a:srgbClr val="000000"/>
              </a:solidFill>
              <a:latin typeface="Arial"/>
              <a:cs typeface="Arial"/>
            </a:rPr>
            <a:t>Capital Improvement Plan (CIP)</a:t>
          </a:r>
          <a:r>
            <a:rPr lang="en-US" sz="1100" b="0" i="0" u="none" strike="noStrike" baseline="0">
              <a:solidFill>
                <a:srgbClr val="000000"/>
              </a:solidFill>
              <a:latin typeface="Arial"/>
              <a:cs typeface="Arial"/>
            </a:rPr>
            <a:t> tab, and this</a:t>
          </a:r>
          <a:r>
            <a:rPr lang="en-US" sz="1100" b="1" i="0" u="none" strike="noStrike" baseline="0">
              <a:solidFill>
                <a:srgbClr val="000000"/>
              </a:solidFill>
              <a:latin typeface="Arial"/>
              <a:cs typeface="Arial"/>
            </a:rPr>
            <a:t> Guidelines </a:t>
          </a:r>
          <a:r>
            <a:rPr lang="en-US" sz="1100" b="0" i="0" u="none" strike="noStrike" baseline="0">
              <a:solidFill>
                <a:srgbClr val="000000"/>
              </a:solidFill>
              <a:latin typeface="Arial"/>
              <a:cs typeface="Arial"/>
            </a:rPr>
            <a:t>tab.  All three sheets including the instructions are formatted to print on standard 8.5 x 11 inch paper.  When the pertinent expense figures have been inserted, the program will calculate a minimum flat monthly rate per customer.  </a:t>
          </a:r>
        </a:p>
        <a:p>
          <a:pPr algn="l" rtl="0">
            <a:defRPr sz="1000"/>
          </a:pPr>
          <a:r>
            <a:rPr lang="en-US" sz="1100" b="0" i="0" u="none" strike="noStrike" baseline="0">
              <a:solidFill>
                <a:srgbClr val="000000"/>
              </a:solidFill>
              <a:latin typeface="Arial"/>
              <a:cs typeface="Arial"/>
            </a:rPr>
            <a:t> </a:t>
          </a:r>
        </a:p>
        <a:p>
          <a:pPr algn="l" rtl="0">
            <a:defRPr sz="1000"/>
          </a:pPr>
          <a:r>
            <a:rPr lang="en-US" sz="1100" b="0" i="0" u="none" strike="noStrike" baseline="0">
              <a:solidFill>
                <a:srgbClr val="000000"/>
              </a:solidFill>
              <a:latin typeface="Arial"/>
              <a:cs typeface="Arial"/>
            </a:rPr>
            <a:t>Be sure to use only the expenses and revenues related to the water system.  For example, if the bill for electricity covers the entire establishment, estimate the amount of electricity that the water system uses.  The number of connections can be changed to enable the user to factor in growth or costs associated with a certain portion of the system.  The inflation factor percentage can also be changed.</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Sample numbers have been inserted into both spreadsheets.  The yellow shaded cells are for data entry.  The two orange cells are linked from the CIP on the third tab.  Except for line item descriptions which can be changed if needed, all other cells are locked for the calculations.  To calculate the actual budget for the water system, remove the sample numbers in the yellow shaded cells and enter the actual figures for your system.  </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On the Budget tab the spreadsheet automatically projects many costs over the next four years.  Expenses in Years 2 through 5 are compounded automatically by the inflation factor in cell G6 which can be changed.  </a:t>
          </a:r>
        </a:p>
        <a:p>
          <a:pPr algn="l" rtl="0">
            <a:defRPr sz="1000"/>
          </a:pPr>
          <a:r>
            <a:rPr lang="en-US" sz="1100" b="0" i="0" u="none" strike="noStrike" baseline="0">
              <a:solidFill>
                <a:srgbClr val="000000"/>
              </a:solidFill>
              <a:latin typeface="Arial"/>
              <a:cs typeface="Arial"/>
            </a:rPr>
            <a:t> </a:t>
          </a:r>
        </a:p>
        <a:p>
          <a:pPr algn="l" rtl="0">
            <a:defRPr sz="1000"/>
          </a:pPr>
          <a:r>
            <a:rPr lang="en-US" sz="1100" b="0" i="0" u="none" strike="noStrike" baseline="0">
              <a:solidFill>
                <a:srgbClr val="000000"/>
              </a:solidFill>
              <a:latin typeface="Arial"/>
              <a:cs typeface="Arial"/>
            </a:rPr>
            <a:t>On the CIP tab there are examples of various water system components, numbers of components, unit costs, and equipment life expectancy.  To determine the CIP for the water system enter the information for these categories specific to the system.  Information on typical equipment life expectancy can be found at: </a:t>
          </a:r>
          <a:r>
            <a:rPr lang="en-US" sz="1100" b="0" i="0" u="none" strike="noStrike" baseline="0">
              <a:solidFill>
                <a:srgbClr val="0000FF"/>
              </a:solidFill>
              <a:latin typeface="Arial"/>
              <a:cs typeface="Arial"/>
            </a:rPr>
            <a:t>http://www.waterboards.ca.gov/drinking_water/certlic/drinkingwater/Documents/TMFplanningandreports/Typical_life.pdf</a:t>
          </a:r>
        </a:p>
        <a:p>
          <a:pPr algn="l" rtl="0">
            <a:defRPr sz="1000"/>
          </a:pPr>
          <a:r>
            <a:rPr lang="en-US" sz="1100" b="0" i="0" u="none" strike="noStrike" baseline="0">
              <a:solidFill>
                <a:srgbClr val="000000"/>
              </a:solidFill>
              <a:latin typeface="Arial"/>
              <a:cs typeface="Arial"/>
            </a:rPr>
            <a:t>The CIP Annual Reserve total is linked to the Budget tab on Line 20, Existing Contribution to CIP to enable the monthly rate per customer to include the cost of replacing equipment that has served its useful life.  </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For funding projects include the new infrastructure components under the New Project CIP Costs at the bottom of the CIP tab.  The total of these figures links to the Budget tab on Line 25, Additional New Project Contribution to CIP.  In this example the existing budget is shown in Years 1 and 2.  The grant or loan is received in Year 3, and the debt service is paid in Years 4, 5, and beyond.   The Additional O&amp;M for New Project costs is listed in the expense section of the Budget tab beginning in Year 4 since these costs are not included in the funding.  </a:t>
          </a:r>
          <a:endParaRPr lang="en-US" sz="1100" b="0" i="0" u="none" strike="noStrike" baseline="0">
            <a:solidFill>
              <a:srgbClr val="339966"/>
            </a:solidFill>
            <a:latin typeface="Arial"/>
            <a:cs typeface="Arial"/>
          </a:endParaRPr>
        </a:p>
        <a:p>
          <a:pPr algn="l" rtl="0">
            <a:defRPr sz="1000"/>
          </a:pPr>
          <a:r>
            <a:rPr lang="en-US" sz="1100" b="0" i="0" u="none" strike="noStrike" baseline="0">
              <a:solidFill>
                <a:srgbClr val="339966"/>
              </a:solidFill>
              <a:latin typeface="Arial"/>
              <a:cs typeface="Arial"/>
            </a:rPr>
            <a:t> </a:t>
          </a: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If you have further questions, please call the Drinking Water Capacity Development Coordinator George Faggella at 916-449-5652.</a:t>
          </a: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tabSelected="1" zoomScaleNormal="100" workbookViewId="0"/>
  </sheetViews>
  <sheetFormatPr defaultRowHeight="13.2" x14ac:dyDescent="0.25"/>
  <sheetData/>
  <sheetProtection selectLockedCells="1"/>
  <phoneticPr fontId="4" type="noConversion"/>
  <pageMargins left="0.5" right="0.5" top="1" bottom="1" header="0.5" footer="0.5"/>
  <pageSetup orientation="portrait" r:id="rId1"/>
  <headerFooter alignWithMargins="0">
    <oddFooter>&amp;R&amp;8Rev 11/9/09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S56"/>
  <sheetViews>
    <sheetView showGridLines="0" zoomScaleNormal="100" zoomScaleSheetLayoutView="100" workbookViewId="0">
      <selection sqref="A1:H1"/>
    </sheetView>
  </sheetViews>
  <sheetFormatPr defaultColWidth="9.109375" defaultRowHeight="15" x14ac:dyDescent="0.25"/>
  <cols>
    <col min="1" max="1" width="8.33203125" style="1" customWidth="1"/>
    <col min="2" max="2" width="5.109375" style="1" customWidth="1"/>
    <col min="3" max="3" width="61.33203125" style="1" bestFit="1" customWidth="1"/>
    <col min="4" max="5" width="11.44140625" style="1" bestFit="1" customWidth="1"/>
    <col min="6" max="6" width="20.6640625" style="1" bestFit="1" customWidth="1"/>
    <col min="7" max="7" width="33.6640625" style="1" bestFit="1" customWidth="1"/>
    <col min="8" max="8" width="12.109375" style="1" bestFit="1" customWidth="1"/>
    <col min="9" max="9" width="9.109375" style="1"/>
    <col min="10" max="10" width="1.88671875" style="1" bestFit="1" customWidth="1"/>
    <col min="11" max="11" width="9.109375" style="1"/>
    <col min="12" max="12" width="1.88671875" style="1" bestFit="1" customWidth="1"/>
    <col min="13" max="16384" width="9.109375" style="1"/>
  </cols>
  <sheetData>
    <row r="1" spans="1:8" ht="15.6" x14ac:dyDescent="0.3">
      <c r="A1" s="185" t="s">
        <v>103</v>
      </c>
      <c r="B1" s="186"/>
      <c r="C1" s="186"/>
      <c r="D1" s="186"/>
      <c r="E1" s="186"/>
      <c r="F1" s="186"/>
      <c r="G1" s="186"/>
      <c r="H1" s="186"/>
    </row>
    <row r="2" spans="1:8" ht="15.6" x14ac:dyDescent="0.3">
      <c r="A2" s="2"/>
      <c r="B2" s="3"/>
      <c r="C2" s="3"/>
      <c r="D2" s="3"/>
      <c r="E2" s="3"/>
      <c r="F2" s="3"/>
      <c r="G2" s="3"/>
      <c r="H2" s="3"/>
    </row>
    <row r="3" spans="1:8" ht="15" customHeight="1" x14ac:dyDescent="0.25">
      <c r="B3" s="88" t="s">
        <v>116</v>
      </c>
      <c r="C3" s="88"/>
      <c r="D3" s="88"/>
      <c r="E3" s="88"/>
      <c r="F3" s="88"/>
      <c r="G3" s="88"/>
      <c r="H3" s="88"/>
    </row>
    <row r="4" spans="1:8" x14ac:dyDescent="0.25">
      <c r="A4" s="3"/>
      <c r="B4" s="1" t="s">
        <v>117</v>
      </c>
      <c r="F4" s="3"/>
      <c r="G4" s="3"/>
      <c r="H4" s="3"/>
    </row>
    <row r="5" spans="1:8" x14ac:dyDescent="0.25">
      <c r="A5" s="3"/>
      <c r="B5" s="6"/>
      <c r="C5" s="6"/>
      <c r="D5" s="6"/>
      <c r="E5" s="3"/>
      <c r="F5" s="3"/>
      <c r="G5" s="3"/>
      <c r="H5" s="3"/>
    </row>
    <row r="6" spans="1:8" x14ac:dyDescent="0.25">
      <c r="A6" s="3"/>
      <c r="B6" s="3"/>
      <c r="C6" s="6" t="s">
        <v>65</v>
      </c>
      <c r="D6" s="3"/>
      <c r="E6" s="187" t="s">
        <v>8</v>
      </c>
      <c r="F6" s="187"/>
      <c r="G6" s="8">
        <v>3</v>
      </c>
      <c r="H6" s="9"/>
    </row>
    <row r="7" spans="1:8" x14ac:dyDescent="0.25">
      <c r="B7" s="7"/>
      <c r="C7" s="10" t="s">
        <v>64</v>
      </c>
      <c r="D7" s="3"/>
      <c r="E7" s="3"/>
      <c r="F7" s="7" t="s">
        <v>66</v>
      </c>
      <c r="G7" s="11">
        <v>1000002</v>
      </c>
      <c r="H7" s="12"/>
    </row>
    <row r="8" spans="1:8" ht="15.6" thickBot="1" x14ac:dyDescent="0.3"/>
    <row r="9" spans="1:8" s="15" customFormat="1" ht="16.2" thickBot="1" x14ac:dyDescent="0.35">
      <c r="A9" s="13" t="s">
        <v>3</v>
      </c>
      <c r="B9" s="188" t="s">
        <v>6</v>
      </c>
      <c r="C9" s="188"/>
      <c r="D9" s="14">
        <v>2009</v>
      </c>
      <c r="E9" s="14">
        <f>D9+1</f>
        <v>2010</v>
      </c>
      <c r="F9" s="14">
        <f>E9+1</f>
        <v>2011</v>
      </c>
      <c r="G9" s="14">
        <f>F9+1</f>
        <v>2012</v>
      </c>
      <c r="H9" s="14">
        <f>G9+1</f>
        <v>2013</v>
      </c>
    </row>
    <row r="10" spans="1:8" ht="16.2" thickBot="1" x14ac:dyDescent="0.35">
      <c r="A10" s="16">
        <v>1</v>
      </c>
      <c r="B10" s="17" t="s">
        <v>83</v>
      </c>
      <c r="C10" s="18"/>
      <c r="D10" s="18"/>
      <c r="E10" s="18"/>
      <c r="F10" s="18"/>
      <c r="G10" s="18"/>
      <c r="H10" s="19"/>
    </row>
    <row r="11" spans="1:8" x14ac:dyDescent="0.25">
      <c r="A11" s="20">
        <f>A10+1</f>
        <v>2</v>
      </c>
      <c r="B11" s="21"/>
      <c r="C11" s="22" t="s">
        <v>85</v>
      </c>
      <c r="D11" s="23">
        <v>30000</v>
      </c>
      <c r="E11" s="24">
        <f>D11*(G6/100)+D11</f>
        <v>30900</v>
      </c>
      <c r="F11" s="25">
        <f>E11*(G6/100)+E11</f>
        <v>31827</v>
      </c>
      <c r="G11" s="25">
        <f>F11*(G6/100)+F11</f>
        <v>32781.81</v>
      </c>
      <c r="H11" s="26">
        <f>G11*(G6/100)+G11</f>
        <v>33765.264299999995</v>
      </c>
    </row>
    <row r="12" spans="1:8" x14ac:dyDescent="0.25">
      <c r="A12" s="20">
        <f t="shared" ref="A12:A27" si="0">A11+1</f>
        <v>3</v>
      </c>
      <c r="B12" s="27"/>
      <c r="C12" s="28" t="s">
        <v>86</v>
      </c>
      <c r="D12" s="29">
        <v>0</v>
      </c>
      <c r="E12" s="25">
        <f>D12*(G6/100)+D12</f>
        <v>0</v>
      </c>
      <c r="F12" s="25">
        <f>E12*(G6/100)+E12</f>
        <v>0</v>
      </c>
      <c r="G12" s="25">
        <f>F12*(G6/100)+F12</f>
        <v>0</v>
      </c>
      <c r="H12" s="26">
        <f>G12*(G6/100)+G12</f>
        <v>0</v>
      </c>
    </row>
    <row r="13" spans="1:8" x14ac:dyDescent="0.25">
      <c r="A13" s="20">
        <f t="shared" si="0"/>
        <v>4</v>
      </c>
      <c r="B13" s="27"/>
      <c r="C13" s="28" t="s">
        <v>87</v>
      </c>
      <c r="D13" s="29">
        <v>2500</v>
      </c>
      <c r="E13" s="25">
        <f>D13*(G6/100)+D13</f>
        <v>2575</v>
      </c>
      <c r="F13" s="25">
        <f>E13*(G6/100)+E13</f>
        <v>2652.25</v>
      </c>
      <c r="G13" s="25">
        <f>F13*(G6/100)+F13</f>
        <v>2731.8175000000001</v>
      </c>
      <c r="H13" s="26">
        <f>G13*(G6/100)+G13</f>
        <v>2813.7720250000002</v>
      </c>
    </row>
    <row r="14" spans="1:8" x14ac:dyDescent="0.25">
      <c r="A14" s="20">
        <f t="shared" si="0"/>
        <v>5</v>
      </c>
      <c r="B14" s="27"/>
      <c r="C14" s="28" t="s">
        <v>7</v>
      </c>
      <c r="D14" s="29">
        <v>500</v>
      </c>
      <c r="E14" s="25">
        <f>D14*(G6/100)+D14</f>
        <v>515</v>
      </c>
      <c r="F14" s="25">
        <f>E14*(G6/100)+E14</f>
        <v>530.45000000000005</v>
      </c>
      <c r="G14" s="25">
        <f>F14*(G6/100)+F14</f>
        <v>546.36350000000004</v>
      </c>
      <c r="H14" s="26">
        <f>G14*(G6/100)+G14</f>
        <v>562.75440500000002</v>
      </c>
    </row>
    <row r="15" spans="1:8" x14ac:dyDescent="0.25">
      <c r="A15" s="20">
        <f t="shared" si="0"/>
        <v>6</v>
      </c>
      <c r="B15" s="27"/>
      <c r="C15" s="28" t="s">
        <v>89</v>
      </c>
      <c r="D15" s="29">
        <v>100</v>
      </c>
      <c r="E15" s="25">
        <f>D15*(G6/100)+D15</f>
        <v>103</v>
      </c>
      <c r="F15" s="25">
        <f>E15*(G6/100)+E15</f>
        <v>106.09</v>
      </c>
      <c r="G15" s="25">
        <f>F15*(G6/100)+F15</f>
        <v>109.2727</v>
      </c>
      <c r="H15" s="26">
        <f>G15*(G6/100)+G15</f>
        <v>112.550881</v>
      </c>
    </row>
    <row r="16" spans="1:8" x14ac:dyDescent="0.25">
      <c r="A16" s="20">
        <f t="shared" si="0"/>
        <v>7</v>
      </c>
      <c r="B16" s="27"/>
      <c r="C16" s="28" t="s">
        <v>88</v>
      </c>
      <c r="D16" s="29">
        <v>1500</v>
      </c>
      <c r="E16" s="25">
        <f>D16*(G6/100)+D16</f>
        <v>1545</v>
      </c>
      <c r="F16" s="25">
        <f>E16*(G6/100)+E16</f>
        <v>1591.35</v>
      </c>
      <c r="G16" s="25">
        <f>F16*(G6/100)+F16</f>
        <v>1639.0904999999998</v>
      </c>
      <c r="H16" s="26">
        <f>G16*(G6/100)+G16</f>
        <v>1688.2632149999997</v>
      </c>
    </row>
    <row r="17" spans="1:12" x14ac:dyDescent="0.25">
      <c r="A17" s="20">
        <f t="shared" si="0"/>
        <v>8</v>
      </c>
      <c r="B17" s="27"/>
      <c r="C17" s="28" t="s">
        <v>90</v>
      </c>
      <c r="D17" s="29">
        <v>500</v>
      </c>
      <c r="E17" s="25">
        <f>D17*(G6/100)+D17</f>
        <v>515</v>
      </c>
      <c r="F17" s="25">
        <f>E17*(G6/100)+E17</f>
        <v>530.45000000000005</v>
      </c>
      <c r="G17" s="25">
        <f>F17*(G6/100)+F17</f>
        <v>546.36350000000004</v>
      </c>
      <c r="H17" s="26">
        <f>G17*(G6/100)+G17</f>
        <v>562.75440500000002</v>
      </c>
    </row>
    <row r="18" spans="1:12" x14ac:dyDescent="0.25">
      <c r="A18" s="20">
        <f t="shared" si="0"/>
        <v>9</v>
      </c>
      <c r="B18" s="27"/>
      <c r="C18" s="28" t="s">
        <v>0</v>
      </c>
      <c r="D18" s="29">
        <v>0</v>
      </c>
      <c r="E18" s="25">
        <f>D18*(G6/100)+D18</f>
        <v>0</v>
      </c>
      <c r="F18" s="25">
        <f>E18*(G6/100)+E18</f>
        <v>0</v>
      </c>
      <c r="G18" s="25">
        <f>F18*(G6/100)+F18</f>
        <v>0</v>
      </c>
      <c r="H18" s="26">
        <f>G18*(G6/100)+G18</f>
        <v>0</v>
      </c>
    </row>
    <row r="19" spans="1:12" x14ac:dyDescent="0.25">
      <c r="A19" s="20">
        <f>A18+1</f>
        <v>10</v>
      </c>
      <c r="B19" s="27"/>
      <c r="C19" s="28" t="s">
        <v>91</v>
      </c>
      <c r="D19" s="29">
        <v>150</v>
      </c>
      <c r="E19" s="25">
        <f>D19*(G6/100)+D19</f>
        <v>154.5</v>
      </c>
      <c r="F19" s="25">
        <f>E19*(G6/100)+E19</f>
        <v>159.13499999999999</v>
      </c>
      <c r="G19" s="25">
        <f>F19*(G6/100)+F19</f>
        <v>163.90904999999998</v>
      </c>
      <c r="H19" s="26">
        <f>G19*(G6/100)+G19</f>
        <v>168.82632149999998</v>
      </c>
    </row>
    <row r="20" spans="1:12" x14ac:dyDescent="0.25">
      <c r="A20" s="20">
        <f t="shared" si="0"/>
        <v>11</v>
      </c>
      <c r="B20" s="27"/>
      <c r="C20" s="28" t="s">
        <v>92</v>
      </c>
      <c r="D20" s="30">
        <v>200</v>
      </c>
      <c r="E20" s="25">
        <f>D20*(G6/100)+D20</f>
        <v>206</v>
      </c>
      <c r="F20" s="25">
        <f>E20*(G6/100)+E20</f>
        <v>212.18</v>
      </c>
      <c r="G20" s="25">
        <f>F20*(G6/100)+F20</f>
        <v>218.5454</v>
      </c>
      <c r="H20" s="26">
        <f>G20*(G6/100)+G20</f>
        <v>225.10176200000001</v>
      </c>
    </row>
    <row r="21" spans="1:12" x14ac:dyDescent="0.25">
      <c r="A21" s="31">
        <v>12</v>
      </c>
      <c r="B21" s="27"/>
      <c r="C21" s="28" t="s">
        <v>1</v>
      </c>
      <c r="D21" s="29">
        <v>300</v>
      </c>
      <c r="E21" s="25">
        <f>D21*(G6/100)+D21</f>
        <v>309</v>
      </c>
      <c r="F21" s="25">
        <f>E21*(G6/100)+E21</f>
        <v>318.27</v>
      </c>
      <c r="G21" s="25">
        <f>F21*(G6/100)+F21</f>
        <v>327.81809999999996</v>
      </c>
      <c r="H21" s="26">
        <f>G21*(G6/100)+G21</f>
        <v>337.65264299999996</v>
      </c>
    </row>
    <row r="22" spans="1:12" x14ac:dyDescent="0.25">
      <c r="A22" s="31">
        <v>13</v>
      </c>
      <c r="B22" s="27"/>
      <c r="C22" s="32" t="s">
        <v>81</v>
      </c>
      <c r="D22" s="33">
        <v>0</v>
      </c>
      <c r="E22" s="33">
        <v>0</v>
      </c>
      <c r="F22" s="33">
        <v>0</v>
      </c>
      <c r="G22" s="33">
        <v>2000</v>
      </c>
      <c r="H22" s="34">
        <f>G22*(G6/100)+G22</f>
        <v>2060</v>
      </c>
    </row>
    <row r="23" spans="1:12" ht="16.2" thickBot="1" x14ac:dyDescent="0.35">
      <c r="A23" s="20">
        <v>14</v>
      </c>
      <c r="B23" s="35"/>
      <c r="C23" s="36" t="s">
        <v>84</v>
      </c>
      <c r="D23" s="37">
        <f>SUM(D11:D22)</f>
        <v>35750</v>
      </c>
      <c r="E23" s="37">
        <f>SUM(E11:E22)</f>
        <v>36822.5</v>
      </c>
      <c r="F23" s="37">
        <f>SUM(F11:F22)</f>
        <v>37927.174999999988</v>
      </c>
      <c r="G23" s="37">
        <f>SUM(G11:G22)</f>
        <v>41064.990249999995</v>
      </c>
      <c r="H23" s="38">
        <f>SUM(H11:H22)</f>
        <v>42296.939957499992</v>
      </c>
    </row>
    <row r="24" spans="1:12" ht="15.6" thickBot="1" x14ac:dyDescent="0.3">
      <c r="A24" s="20">
        <v>15</v>
      </c>
      <c r="B24" s="39"/>
      <c r="C24" s="40"/>
      <c r="D24" s="40"/>
      <c r="E24" s="40"/>
      <c r="F24" s="40"/>
      <c r="G24" s="40"/>
      <c r="H24" s="41"/>
      <c r="L24" s="1" t="s">
        <v>74</v>
      </c>
    </row>
    <row r="25" spans="1:12" ht="16.2" thickBot="1" x14ac:dyDescent="0.35">
      <c r="A25" s="20">
        <f t="shared" si="0"/>
        <v>16</v>
      </c>
      <c r="B25" s="184" t="s">
        <v>82</v>
      </c>
      <c r="C25" s="182"/>
      <c r="D25" s="182"/>
      <c r="E25" s="182"/>
      <c r="F25" s="182"/>
      <c r="G25" s="182"/>
      <c r="H25" s="183"/>
    </row>
    <row r="26" spans="1:12" x14ac:dyDescent="0.25">
      <c r="A26" s="20">
        <f t="shared" si="0"/>
        <v>17</v>
      </c>
      <c r="B26" s="42"/>
      <c r="C26" s="43" t="s">
        <v>94</v>
      </c>
      <c r="D26" s="44">
        <v>500</v>
      </c>
      <c r="E26" s="45">
        <f>D26*(G6/100)+D26</f>
        <v>515</v>
      </c>
      <c r="F26" s="45">
        <f>E26*(G6/100)+E26</f>
        <v>530.45000000000005</v>
      </c>
      <c r="G26" s="45">
        <f>F26*(G6/100)+F26</f>
        <v>546.36350000000004</v>
      </c>
      <c r="H26" s="46">
        <f>G26*(G6/100)+G26</f>
        <v>562.75440500000002</v>
      </c>
      <c r="J26" s="1" t="s">
        <v>74</v>
      </c>
    </row>
    <row r="27" spans="1:12" x14ac:dyDescent="0.25">
      <c r="A27" s="20">
        <f t="shared" si="0"/>
        <v>18</v>
      </c>
      <c r="B27" s="47"/>
      <c r="C27" s="48" t="s">
        <v>93</v>
      </c>
      <c r="D27" s="29">
        <v>0</v>
      </c>
      <c r="E27" s="25">
        <f>D27*(G6/100)+D27</f>
        <v>0</v>
      </c>
      <c r="F27" s="25">
        <f>E27*(G6/100)+E27</f>
        <v>0</v>
      </c>
      <c r="G27" s="25">
        <f>F27*(G6/100)+F27</f>
        <v>0</v>
      </c>
      <c r="H27" s="26">
        <f>G27*(G6/100)+G27</f>
        <v>0</v>
      </c>
    </row>
    <row r="28" spans="1:12" x14ac:dyDescent="0.25">
      <c r="A28" s="20">
        <v>19</v>
      </c>
      <c r="B28" s="47"/>
      <c r="C28" s="48" t="s">
        <v>2</v>
      </c>
      <c r="D28" s="49">
        <v>1000</v>
      </c>
      <c r="E28" s="37">
        <f>D28*(G6/100)+D28</f>
        <v>1030</v>
      </c>
      <c r="F28" s="37">
        <f>E28*(G6/100)+E28</f>
        <v>1060.9000000000001</v>
      </c>
      <c r="G28" s="37">
        <f>F28*(G6/100)+F28</f>
        <v>1092.7270000000001</v>
      </c>
      <c r="H28" s="38">
        <f>G28*(G6/100)+G28</f>
        <v>1125.50881</v>
      </c>
      <c r="L28" s="1" t="s">
        <v>74</v>
      </c>
    </row>
    <row r="29" spans="1:12" x14ac:dyDescent="0.25">
      <c r="A29" s="20">
        <v>20</v>
      </c>
      <c r="B29" s="47" t="s">
        <v>74</v>
      </c>
      <c r="C29" s="50" t="s">
        <v>114</v>
      </c>
      <c r="D29" s="51">
        <f>CIP!$J$48</f>
        <v>16712.5</v>
      </c>
      <c r="E29" s="25">
        <f>D29</f>
        <v>16712.5</v>
      </c>
      <c r="F29" s="25">
        <f>D29</f>
        <v>16712.5</v>
      </c>
      <c r="G29" s="25">
        <f>D29</f>
        <v>16712.5</v>
      </c>
      <c r="H29" s="26">
        <f>D29</f>
        <v>16712.5</v>
      </c>
    </row>
    <row r="30" spans="1:12" x14ac:dyDescent="0.25">
      <c r="A30" s="20">
        <v>21</v>
      </c>
      <c r="B30" s="47"/>
      <c r="C30" s="50" t="s">
        <v>109</v>
      </c>
      <c r="D30" s="52">
        <v>0</v>
      </c>
      <c r="E30" s="24">
        <v>0</v>
      </c>
      <c r="F30" s="24">
        <v>0</v>
      </c>
      <c r="G30" s="24">
        <v>0</v>
      </c>
      <c r="H30" s="53">
        <v>0</v>
      </c>
    </row>
    <row r="31" spans="1:12" x14ac:dyDescent="0.25">
      <c r="A31" s="20">
        <v>22</v>
      </c>
      <c r="B31" s="47"/>
      <c r="C31" s="50" t="s">
        <v>110</v>
      </c>
      <c r="D31" s="52">
        <v>0</v>
      </c>
      <c r="E31" s="24">
        <v>0</v>
      </c>
      <c r="F31" s="24">
        <v>0</v>
      </c>
      <c r="G31" s="24">
        <v>0</v>
      </c>
      <c r="H31" s="53">
        <v>0</v>
      </c>
    </row>
    <row r="32" spans="1:12" x14ac:dyDescent="0.25">
      <c r="A32" s="20">
        <v>23</v>
      </c>
      <c r="B32" s="47"/>
      <c r="C32" s="48" t="s">
        <v>1</v>
      </c>
      <c r="D32" s="54">
        <v>100</v>
      </c>
      <c r="E32" s="24">
        <f>D32*(G6/100)+D32</f>
        <v>103</v>
      </c>
      <c r="F32" s="24">
        <f>E32*(G6/100)+E32</f>
        <v>106.09</v>
      </c>
      <c r="G32" s="24">
        <f>F32*(G6/100)+F32</f>
        <v>109.2727</v>
      </c>
      <c r="H32" s="53">
        <f>G32*(G6/100)+G32</f>
        <v>112.550881</v>
      </c>
    </row>
    <row r="33" spans="1:45" x14ac:dyDescent="0.25">
      <c r="A33" s="20">
        <v>24</v>
      </c>
      <c r="B33" s="47" t="s">
        <v>67</v>
      </c>
      <c r="C33" s="32" t="s">
        <v>101</v>
      </c>
      <c r="D33" s="33">
        <v>0</v>
      </c>
      <c r="E33" s="33">
        <v>0</v>
      </c>
      <c r="F33" s="33">
        <v>250000</v>
      </c>
      <c r="G33" s="33">
        <v>0</v>
      </c>
      <c r="H33" s="34">
        <v>0</v>
      </c>
    </row>
    <row r="34" spans="1:45" x14ac:dyDescent="0.25">
      <c r="A34" s="20">
        <v>25</v>
      </c>
      <c r="B34" s="47"/>
      <c r="C34" s="32" t="s">
        <v>113</v>
      </c>
      <c r="D34" s="55">
        <v>0</v>
      </c>
      <c r="E34" s="55">
        <v>0</v>
      </c>
      <c r="F34" s="55">
        <v>0</v>
      </c>
      <c r="G34" s="56">
        <f>CIP!$J$59</f>
        <v>9954.4444444444434</v>
      </c>
      <c r="H34" s="57">
        <f>G34</f>
        <v>9954.4444444444434</v>
      </c>
    </row>
    <row r="35" spans="1:45" x14ac:dyDescent="0.25">
      <c r="A35" s="20">
        <v>26</v>
      </c>
      <c r="B35" s="47" t="s">
        <v>67</v>
      </c>
      <c r="C35" s="32" t="s">
        <v>69</v>
      </c>
      <c r="D35" s="33">
        <v>0</v>
      </c>
      <c r="E35" s="33">
        <v>0</v>
      </c>
      <c r="F35" s="33">
        <v>0</v>
      </c>
      <c r="G35" s="33">
        <v>10000</v>
      </c>
      <c r="H35" s="34">
        <v>10000</v>
      </c>
    </row>
    <row r="36" spans="1:45" ht="15.6" x14ac:dyDescent="0.3">
      <c r="A36" s="58">
        <v>27</v>
      </c>
      <c r="B36" s="47"/>
      <c r="C36" s="59" t="s">
        <v>56</v>
      </c>
      <c r="D36" s="25">
        <f>SUM(D26:D35)</f>
        <v>18312.5</v>
      </c>
      <c r="E36" s="25">
        <f>SUM(E26:E35)</f>
        <v>18360.5</v>
      </c>
      <c r="F36" s="25">
        <f>SUM(F26:F35)</f>
        <v>268409.94</v>
      </c>
      <c r="G36" s="25">
        <f>SUM(G26:G35)</f>
        <v>38415.307644444445</v>
      </c>
      <c r="H36" s="26">
        <f>SUM(H26:H35)</f>
        <v>38467.75854044444</v>
      </c>
    </row>
    <row r="37" spans="1:45" ht="16.2" thickBot="1" x14ac:dyDescent="0.35">
      <c r="A37" s="58">
        <v>28</v>
      </c>
      <c r="B37" s="60" t="s">
        <v>111</v>
      </c>
      <c r="C37" s="61"/>
      <c r="D37" s="62">
        <f>SUM(D23,D36)</f>
        <v>54062.5</v>
      </c>
      <c r="E37" s="62">
        <f>SUM(E23,E36)</f>
        <v>55183</v>
      </c>
      <c r="F37" s="62">
        <f>SUM(F23,F36)</f>
        <v>306337.11499999999</v>
      </c>
      <c r="G37" s="62">
        <f>SUM(G23,G36)</f>
        <v>79480.297894444433</v>
      </c>
      <c r="H37" s="63">
        <f>SUM(H23,H36)</f>
        <v>80764.698497944424</v>
      </c>
    </row>
    <row r="38" spans="1:45" ht="15.6" thickBot="1" x14ac:dyDescent="0.3">
      <c r="A38" s="20">
        <v>29</v>
      </c>
      <c r="B38" s="64"/>
      <c r="C38" s="65"/>
      <c r="D38" s="65"/>
      <c r="E38" s="65"/>
      <c r="F38" s="65"/>
      <c r="G38" s="65"/>
      <c r="H38" s="66"/>
    </row>
    <row r="39" spans="1:45" ht="16.2" thickBot="1" x14ac:dyDescent="0.35">
      <c r="A39" s="58">
        <v>30</v>
      </c>
      <c r="B39" s="181" t="s">
        <v>80</v>
      </c>
      <c r="C39" s="182"/>
      <c r="D39" s="182"/>
      <c r="E39" s="182"/>
      <c r="F39" s="182"/>
      <c r="G39" s="182"/>
      <c r="H39" s="183"/>
    </row>
    <row r="40" spans="1:45" s="70" customFormat="1" x14ac:dyDescent="0.25">
      <c r="A40" s="58">
        <v>31</v>
      </c>
      <c r="B40" s="67"/>
      <c r="C40" s="68" t="s">
        <v>75</v>
      </c>
      <c r="D40" s="49">
        <v>55000</v>
      </c>
      <c r="E40" s="29">
        <v>55000</v>
      </c>
      <c r="F40" s="29">
        <v>55000</v>
      </c>
      <c r="G40" s="29">
        <v>55000</v>
      </c>
      <c r="H40" s="69">
        <v>55000</v>
      </c>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row>
    <row r="41" spans="1:45" x14ac:dyDescent="0.25">
      <c r="A41" s="58">
        <v>32</v>
      </c>
      <c r="B41" s="71" t="s">
        <v>67</v>
      </c>
      <c r="C41" s="72" t="s">
        <v>5</v>
      </c>
      <c r="D41" s="49">
        <v>0</v>
      </c>
      <c r="E41" s="29">
        <v>0</v>
      </c>
      <c r="F41" s="29">
        <v>0</v>
      </c>
      <c r="G41" s="29">
        <v>0</v>
      </c>
      <c r="H41" s="69">
        <v>0</v>
      </c>
    </row>
    <row r="42" spans="1:45" x14ac:dyDescent="0.25">
      <c r="A42" s="58">
        <v>33</v>
      </c>
      <c r="B42" s="71" t="s">
        <v>67</v>
      </c>
      <c r="C42" s="72" t="s">
        <v>95</v>
      </c>
      <c r="D42" s="49">
        <v>0</v>
      </c>
      <c r="E42" s="29">
        <v>0</v>
      </c>
      <c r="F42" s="29">
        <v>0</v>
      </c>
      <c r="G42" s="29">
        <v>0</v>
      </c>
      <c r="H42" s="69">
        <v>0</v>
      </c>
    </row>
    <row r="43" spans="1:45" x14ac:dyDescent="0.25">
      <c r="A43" s="58">
        <v>34</v>
      </c>
      <c r="B43" s="71" t="s">
        <v>67</v>
      </c>
      <c r="C43" s="72" t="s">
        <v>96</v>
      </c>
      <c r="D43" s="49">
        <v>0</v>
      </c>
      <c r="E43" s="29">
        <v>0</v>
      </c>
      <c r="F43" s="29">
        <v>0</v>
      </c>
      <c r="G43" s="29">
        <v>0</v>
      </c>
      <c r="H43" s="69">
        <v>0</v>
      </c>
    </row>
    <row r="44" spans="1:45" x14ac:dyDescent="0.25">
      <c r="A44" s="58">
        <v>35</v>
      </c>
      <c r="B44" s="71" t="s">
        <v>67</v>
      </c>
      <c r="C44" s="72" t="s">
        <v>99</v>
      </c>
      <c r="D44" s="49">
        <v>0</v>
      </c>
      <c r="E44" s="29">
        <v>0</v>
      </c>
      <c r="F44" s="29">
        <v>0</v>
      </c>
      <c r="G44" s="29">
        <v>0</v>
      </c>
      <c r="H44" s="69">
        <v>0</v>
      </c>
    </row>
    <row r="45" spans="1:45" x14ac:dyDescent="0.25">
      <c r="A45" s="58">
        <v>36</v>
      </c>
      <c r="B45" s="71" t="s">
        <v>67</v>
      </c>
      <c r="C45" s="72" t="s">
        <v>100</v>
      </c>
      <c r="D45" s="49">
        <v>200</v>
      </c>
      <c r="E45" s="29">
        <v>200</v>
      </c>
      <c r="F45" s="29">
        <v>200</v>
      </c>
      <c r="G45" s="29">
        <v>200</v>
      </c>
      <c r="H45" s="69">
        <v>200</v>
      </c>
    </row>
    <row r="46" spans="1:45" x14ac:dyDescent="0.25">
      <c r="A46" s="58">
        <v>37</v>
      </c>
      <c r="B46" s="71" t="s">
        <v>67</v>
      </c>
      <c r="C46" s="73" t="s">
        <v>68</v>
      </c>
      <c r="D46" s="33">
        <v>0</v>
      </c>
      <c r="E46" s="33">
        <v>0</v>
      </c>
      <c r="F46" s="33">
        <v>0</v>
      </c>
      <c r="G46" s="33">
        <v>0</v>
      </c>
      <c r="H46" s="34">
        <v>0</v>
      </c>
    </row>
    <row r="47" spans="1:45" x14ac:dyDescent="0.25">
      <c r="A47" s="58">
        <v>38</v>
      </c>
      <c r="B47" s="71" t="s">
        <v>67</v>
      </c>
      <c r="C47" s="73" t="s">
        <v>97</v>
      </c>
      <c r="D47" s="74">
        <v>0</v>
      </c>
      <c r="E47" s="75">
        <v>0</v>
      </c>
      <c r="F47" s="33">
        <v>250000</v>
      </c>
      <c r="G47" s="33">
        <v>0</v>
      </c>
      <c r="H47" s="34">
        <v>0</v>
      </c>
    </row>
    <row r="48" spans="1:45" ht="15.6" thickBot="1" x14ac:dyDescent="0.3">
      <c r="A48" s="76">
        <v>39</v>
      </c>
      <c r="B48" s="77" t="s">
        <v>67</v>
      </c>
      <c r="C48" s="78" t="s">
        <v>98</v>
      </c>
      <c r="D48" s="79">
        <v>0</v>
      </c>
      <c r="E48" s="79">
        <v>0</v>
      </c>
      <c r="F48" s="79">
        <v>0</v>
      </c>
      <c r="G48" s="79">
        <v>0</v>
      </c>
      <c r="H48" s="80">
        <v>0</v>
      </c>
      <c r="J48" s="1" t="s">
        <v>74</v>
      </c>
    </row>
    <row r="49" spans="1:8" ht="16.2" thickBot="1" x14ac:dyDescent="0.35">
      <c r="A49" s="58">
        <v>40</v>
      </c>
      <c r="B49" s="60" t="s">
        <v>112</v>
      </c>
      <c r="C49" s="61"/>
      <c r="D49" s="62">
        <f>SUM(D40:D48)</f>
        <v>55200</v>
      </c>
      <c r="E49" s="62">
        <f>SUM(E40:E48)</f>
        <v>55200</v>
      </c>
      <c r="F49" s="62">
        <f>SUM(F40:F48)</f>
        <v>305200</v>
      </c>
      <c r="G49" s="62">
        <f>SUM(G40:G48)</f>
        <v>55200</v>
      </c>
      <c r="H49" s="63">
        <f>SUM(H40:H48)</f>
        <v>55200</v>
      </c>
    </row>
    <row r="50" spans="1:8" ht="16.2" thickBot="1" x14ac:dyDescent="0.35">
      <c r="A50" s="76">
        <v>41</v>
      </c>
      <c r="B50" s="81"/>
      <c r="C50" s="82" t="s">
        <v>57</v>
      </c>
      <c r="D50" s="62">
        <f>SUM(D49-D37)</f>
        <v>1137.5</v>
      </c>
      <c r="E50" s="62">
        <f>SUM(E49-E37)</f>
        <v>17</v>
      </c>
      <c r="F50" s="62">
        <f>SUM(F49-F37)</f>
        <v>-1137.1149999999907</v>
      </c>
      <c r="G50" s="62">
        <f>SUM(G49-G37)</f>
        <v>-24280.297894444433</v>
      </c>
      <c r="H50" s="62">
        <f>SUM(H49-H37)</f>
        <v>-25564.698497944424</v>
      </c>
    </row>
    <row r="51" spans="1:8" x14ac:dyDescent="0.25">
      <c r="A51" s="6" t="s">
        <v>63</v>
      </c>
      <c r="G51" s="6" t="s">
        <v>4</v>
      </c>
    </row>
    <row r="52" spans="1:8" ht="15.6" thickBot="1" x14ac:dyDescent="0.3">
      <c r="A52" s="6"/>
      <c r="G52" s="6"/>
    </row>
    <row r="53" spans="1:8" ht="15.6" x14ac:dyDescent="0.3">
      <c r="A53" s="6" t="s">
        <v>70</v>
      </c>
      <c r="D53" s="83">
        <f>D9</f>
        <v>2009</v>
      </c>
      <c r="E53" s="83">
        <f>D53+1</f>
        <v>2010</v>
      </c>
      <c r="F53" s="83">
        <f>E53+1</f>
        <v>2011</v>
      </c>
      <c r="G53" s="83">
        <f>F53+1</f>
        <v>2012</v>
      </c>
      <c r="H53" s="83">
        <f>G53+1</f>
        <v>2013</v>
      </c>
    </row>
    <row r="54" spans="1:8" ht="15.6" x14ac:dyDescent="0.3">
      <c r="A54" s="3"/>
      <c r="B54" s="6"/>
      <c r="C54" s="84" t="s">
        <v>58</v>
      </c>
      <c r="D54" s="85">
        <v>85</v>
      </c>
      <c r="E54" s="85">
        <v>85</v>
      </c>
      <c r="F54" s="85">
        <v>85</v>
      </c>
      <c r="G54" s="85">
        <v>85</v>
      </c>
      <c r="H54" s="85">
        <v>85</v>
      </c>
    </row>
    <row r="55" spans="1:8" ht="15.6" x14ac:dyDescent="0.3">
      <c r="A55" s="3"/>
      <c r="C55" s="84" t="s">
        <v>106</v>
      </c>
      <c r="D55" s="86">
        <f>SUM((D37-D33)/D54/12)</f>
        <v>53.002450980392155</v>
      </c>
      <c r="E55" s="86">
        <f>SUM((E37-E33)/E54/12)</f>
        <v>54.100980392156863</v>
      </c>
      <c r="F55" s="86">
        <f>SUM((F37-F33)/F54/12)</f>
        <v>55.232465686274502</v>
      </c>
      <c r="G55" s="86">
        <f>SUM((G37-G33)/G54/12)</f>
        <v>77.921860680827876</v>
      </c>
      <c r="H55" s="86">
        <f>SUM((H37-H33)/H54/12)</f>
        <v>79.18107695876904</v>
      </c>
    </row>
    <row r="56" spans="1:8" ht="15.6" x14ac:dyDescent="0.3">
      <c r="A56" s="3"/>
      <c r="C56" s="7" t="s">
        <v>115</v>
      </c>
      <c r="D56" s="87"/>
    </row>
  </sheetData>
  <sheetProtection selectLockedCells="1"/>
  <protectedRanges>
    <protectedRange sqref="C41:H48" name="Range13"/>
    <protectedRange sqref="G35" name="Range11"/>
    <protectedRange sqref="H33 H35" name="Range9"/>
    <protectedRange sqref="D32:D35" name="Range7"/>
    <protectedRange sqref="C26:D28" name="Range5"/>
    <protectedRange sqref="C11:D22" name="Range3"/>
    <protectedRange sqref="G6:H7" name="Range1"/>
    <protectedRange sqref="C7" name="Range2"/>
    <protectedRange sqref="E22:H22" name="Range4"/>
    <protectedRange sqref="C29:C35" name="Range6"/>
    <protectedRange sqref="E33:F35" name="Range8"/>
    <protectedRange sqref="G33" name="Range10"/>
    <protectedRange sqref="D54:H54" name="Range12"/>
  </protectedRanges>
  <mergeCells count="5">
    <mergeCell ref="B39:H39"/>
    <mergeCell ref="B25:H25"/>
    <mergeCell ref="A1:H1"/>
    <mergeCell ref="E6:F6"/>
    <mergeCell ref="B9:C9"/>
  </mergeCells>
  <phoneticPr fontId="0" type="noConversion"/>
  <printOptions horizontalCentered="1"/>
  <pageMargins left="0.75" right="0.75" top="0.25" bottom="0.25" header="0.5" footer="0.14000000000000001"/>
  <pageSetup scale="66" orientation="landscape" r:id="rId1"/>
  <headerFooter alignWithMargins="0">
    <oddFooter>&amp;R&amp;8Rev 11/9/09</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69"/>
  <sheetViews>
    <sheetView showGridLines="0" zoomScaleNormal="100" zoomScaleSheetLayoutView="100" workbookViewId="0"/>
  </sheetViews>
  <sheetFormatPr defaultColWidth="9.109375" defaultRowHeight="15" x14ac:dyDescent="0.25"/>
  <cols>
    <col min="1" max="1" width="6.44140625" style="1" bestFit="1" customWidth="1"/>
    <col min="2" max="2" width="9.109375" style="1"/>
    <col min="3" max="3" width="20.5546875" style="1" customWidth="1"/>
    <col min="4" max="4" width="6.5546875" style="1" customWidth="1"/>
    <col min="5" max="5" width="12.33203125" style="1" customWidth="1"/>
    <col min="6" max="6" width="9.5546875" style="1" customWidth="1"/>
    <col min="7" max="7" width="16.88671875" style="1" customWidth="1"/>
    <col min="8" max="12" width="19" style="1" customWidth="1"/>
    <col min="13" max="13" width="2.33203125" style="1" customWidth="1"/>
    <col min="14" max="16384" width="9.109375" style="1"/>
  </cols>
  <sheetData>
    <row r="1" spans="1:13" ht="15.6" x14ac:dyDescent="0.25">
      <c r="A1" s="89"/>
      <c r="B1" s="180" t="s">
        <v>107</v>
      </c>
      <c r="C1" s="90"/>
      <c r="D1" s="90"/>
      <c r="E1" s="90"/>
      <c r="F1" s="90"/>
      <c r="G1" s="90"/>
      <c r="H1" s="90"/>
      <c r="I1" s="90"/>
      <c r="J1" s="90"/>
      <c r="K1" s="1" t="s">
        <v>74</v>
      </c>
      <c r="L1" s="90"/>
      <c r="M1" s="91"/>
    </row>
    <row r="2" spans="1:13" x14ac:dyDescent="0.25">
      <c r="A2" s="92"/>
      <c r="B2" s="93"/>
      <c r="C2" s="93"/>
      <c r="D2" s="93"/>
      <c r="E2" s="93"/>
      <c r="F2" s="93"/>
      <c r="G2" s="93"/>
      <c r="H2" s="93"/>
      <c r="I2" s="94" t="s">
        <v>9</v>
      </c>
      <c r="J2" s="95"/>
      <c r="K2" s="93"/>
      <c r="L2" s="93"/>
      <c r="M2" s="96"/>
    </row>
    <row r="3" spans="1:13" x14ac:dyDescent="0.25">
      <c r="A3" s="92"/>
      <c r="B3" s="93"/>
      <c r="C3" s="93"/>
      <c r="D3" s="93"/>
      <c r="E3" s="93"/>
      <c r="F3" s="93"/>
      <c r="G3" s="93"/>
      <c r="H3" s="93"/>
      <c r="I3" s="94" t="s">
        <v>10</v>
      </c>
      <c r="J3" s="97">
        <v>1000002</v>
      </c>
      <c r="K3" s="93"/>
      <c r="L3" s="93"/>
      <c r="M3" s="96"/>
    </row>
    <row r="4" spans="1:13" x14ac:dyDescent="0.25">
      <c r="A4" s="92"/>
      <c r="B4" s="93"/>
      <c r="C4" s="94" t="s">
        <v>11</v>
      </c>
      <c r="D4" s="189" t="s">
        <v>64</v>
      </c>
      <c r="E4" s="190"/>
      <c r="F4" s="190"/>
      <c r="G4" s="191"/>
      <c r="H4" s="93"/>
      <c r="I4" s="94" t="s">
        <v>12</v>
      </c>
      <c r="J4" s="97">
        <v>85</v>
      </c>
      <c r="K4" s="93"/>
      <c r="L4" s="93"/>
      <c r="M4" s="96"/>
    </row>
    <row r="5" spans="1:13" x14ac:dyDescent="0.25">
      <c r="A5" s="92"/>
      <c r="B5" s="93"/>
      <c r="C5" s="94"/>
      <c r="D5" s="93"/>
      <c r="E5" s="93"/>
      <c r="F5" s="93"/>
      <c r="G5" s="93"/>
      <c r="H5" s="101"/>
      <c r="I5" s="101"/>
      <c r="J5" s="101"/>
      <c r="K5" s="101"/>
      <c r="L5" s="101" t="s">
        <v>13</v>
      </c>
      <c r="M5" s="96"/>
    </row>
    <row r="6" spans="1:13" x14ac:dyDescent="0.25">
      <c r="A6" s="92"/>
      <c r="B6" s="102" t="s">
        <v>71</v>
      </c>
      <c r="C6" s="103"/>
      <c r="D6" s="103"/>
      <c r="E6" s="103"/>
      <c r="F6" s="104"/>
      <c r="G6" s="93"/>
      <c r="H6" s="101"/>
      <c r="I6" s="101" t="s">
        <v>14</v>
      </c>
      <c r="J6" s="101"/>
      <c r="K6" s="101"/>
      <c r="L6" s="101" t="s">
        <v>15</v>
      </c>
      <c r="M6" s="96"/>
    </row>
    <row r="7" spans="1:13" x14ac:dyDescent="0.25">
      <c r="A7" s="92"/>
      <c r="B7" s="93"/>
      <c r="C7" s="93"/>
      <c r="D7" s="93"/>
      <c r="E7" s="93"/>
      <c r="F7" s="93"/>
      <c r="G7" s="105" t="s">
        <v>16</v>
      </c>
      <c r="H7" s="101" t="s">
        <v>17</v>
      </c>
      <c r="I7" s="101" t="s">
        <v>18</v>
      </c>
      <c r="J7" s="101" t="s">
        <v>19</v>
      </c>
      <c r="K7" s="101" t="s">
        <v>13</v>
      </c>
      <c r="L7" s="101" t="s">
        <v>20</v>
      </c>
      <c r="M7" s="96"/>
    </row>
    <row r="8" spans="1:13" x14ac:dyDescent="0.25">
      <c r="A8" s="92" t="s">
        <v>21</v>
      </c>
      <c r="B8" s="93"/>
      <c r="C8" s="93" t="s">
        <v>22</v>
      </c>
      <c r="D8" s="93"/>
      <c r="E8" s="93"/>
      <c r="F8" s="93"/>
      <c r="G8" s="105" t="s">
        <v>23</v>
      </c>
      <c r="H8" s="101" t="s">
        <v>23</v>
      </c>
      <c r="I8" s="101" t="s">
        <v>24</v>
      </c>
      <c r="J8" s="101" t="s">
        <v>15</v>
      </c>
      <c r="K8" s="101" t="s">
        <v>15</v>
      </c>
      <c r="L8" s="101" t="s">
        <v>25</v>
      </c>
      <c r="M8" s="96"/>
    </row>
    <row r="9" spans="1:13" x14ac:dyDescent="0.25">
      <c r="A9" s="106">
        <v>2</v>
      </c>
      <c r="B9" s="98" t="s">
        <v>26</v>
      </c>
      <c r="C9" s="99"/>
      <c r="D9" s="99"/>
      <c r="E9" s="107" t="s">
        <v>27</v>
      </c>
      <c r="F9" s="100">
        <v>150</v>
      </c>
      <c r="G9" s="108">
        <v>80</v>
      </c>
      <c r="H9" s="107">
        <f>A9*F9*G9</f>
        <v>24000</v>
      </c>
      <c r="I9" s="108">
        <v>25</v>
      </c>
      <c r="J9" s="109">
        <f t="shared" ref="J9:J41" si="0">H9/I9</f>
        <v>960</v>
      </c>
      <c r="K9" s="109">
        <f t="shared" ref="K9:K58" si="1">J9/12</f>
        <v>80</v>
      </c>
      <c r="L9" s="109">
        <f>K9/J4</f>
        <v>0.94117647058823528</v>
      </c>
      <c r="M9" s="96"/>
    </row>
    <row r="10" spans="1:13" x14ac:dyDescent="0.25">
      <c r="A10" s="106"/>
      <c r="B10" s="98" t="s">
        <v>28</v>
      </c>
      <c r="C10" s="99"/>
      <c r="D10" s="99"/>
      <c r="E10" s="107" t="s">
        <v>27</v>
      </c>
      <c r="F10" s="100">
        <v>600</v>
      </c>
      <c r="G10" s="108">
        <v>130</v>
      </c>
      <c r="H10" s="107">
        <f>A10*F10*G10</f>
        <v>0</v>
      </c>
      <c r="I10" s="108">
        <v>25</v>
      </c>
      <c r="J10" s="109">
        <f t="shared" si="0"/>
        <v>0</v>
      </c>
      <c r="K10" s="109">
        <f t="shared" si="1"/>
        <v>0</v>
      </c>
      <c r="L10" s="109">
        <f>K10/J4</f>
        <v>0</v>
      </c>
      <c r="M10" s="96"/>
    </row>
    <row r="11" spans="1:13" x14ac:dyDescent="0.25">
      <c r="A11" s="106"/>
      <c r="B11" s="98" t="s">
        <v>29</v>
      </c>
      <c r="C11" s="99"/>
      <c r="D11" s="99"/>
      <c r="E11" s="107" t="s">
        <v>27</v>
      </c>
      <c r="F11" s="100"/>
      <c r="G11" s="108">
        <v>200</v>
      </c>
      <c r="H11" s="107">
        <f>A11*F11*G11</f>
        <v>0</v>
      </c>
      <c r="I11" s="108">
        <v>25</v>
      </c>
      <c r="J11" s="109">
        <f t="shared" si="0"/>
        <v>0</v>
      </c>
      <c r="K11" s="109">
        <f t="shared" si="1"/>
        <v>0</v>
      </c>
      <c r="L11" s="109">
        <f>K11/J4</f>
        <v>0</v>
      </c>
      <c r="M11" s="96"/>
    </row>
    <row r="12" spans="1:13" x14ac:dyDescent="0.25">
      <c r="A12" s="106">
        <v>2</v>
      </c>
      <c r="B12" s="98" t="s">
        <v>30</v>
      </c>
      <c r="C12" s="99"/>
      <c r="D12" s="110"/>
      <c r="E12" s="99"/>
      <c r="F12" s="100"/>
      <c r="G12" s="108">
        <v>700</v>
      </c>
      <c r="H12" s="107">
        <f t="shared" ref="H12:H17" si="2">A12*G12</f>
        <v>1400</v>
      </c>
      <c r="I12" s="108">
        <v>25</v>
      </c>
      <c r="J12" s="109">
        <f t="shared" si="0"/>
        <v>56</v>
      </c>
      <c r="K12" s="109">
        <f t="shared" si="1"/>
        <v>4.666666666666667</v>
      </c>
      <c r="L12" s="109">
        <f>K12/J4</f>
        <v>5.4901960784313732E-2</v>
      </c>
      <c r="M12" s="96"/>
    </row>
    <row r="13" spans="1:13" x14ac:dyDescent="0.25">
      <c r="A13" s="106"/>
      <c r="B13" s="98" t="s">
        <v>73</v>
      </c>
      <c r="C13" s="99"/>
      <c r="D13" s="99"/>
      <c r="E13" s="99"/>
      <c r="F13" s="100"/>
      <c r="G13" s="108">
        <v>9000</v>
      </c>
      <c r="H13" s="107">
        <f t="shared" si="2"/>
        <v>0</v>
      </c>
      <c r="I13" s="108">
        <v>7</v>
      </c>
      <c r="J13" s="109">
        <f t="shared" si="0"/>
        <v>0</v>
      </c>
      <c r="K13" s="109">
        <f t="shared" si="1"/>
        <v>0</v>
      </c>
      <c r="L13" s="109">
        <f>K13/J4</f>
        <v>0</v>
      </c>
      <c r="M13" s="96"/>
    </row>
    <row r="14" spans="1:13" x14ac:dyDescent="0.25">
      <c r="A14" s="106"/>
      <c r="B14" s="98" t="s">
        <v>31</v>
      </c>
      <c r="C14" s="99"/>
      <c r="D14" s="99"/>
      <c r="E14" s="99"/>
      <c r="F14" s="100"/>
      <c r="G14" s="108">
        <v>2000</v>
      </c>
      <c r="H14" s="107">
        <f t="shared" si="2"/>
        <v>0</v>
      </c>
      <c r="I14" s="108">
        <v>7</v>
      </c>
      <c r="J14" s="109">
        <f t="shared" si="0"/>
        <v>0</v>
      </c>
      <c r="K14" s="109">
        <f t="shared" si="1"/>
        <v>0</v>
      </c>
      <c r="L14" s="109">
        <f>K14/J4</f>
        <v>0</v>
      </c>
      <c r="M14" s="96"/>
    </row>
    <row r="15" spans="1:13" x14ac:dyDescent="0.25">
      <c r="A15" s="106">
        <v>2</v>
      </c>
      <c r="B15" s="98" t="s">
        <v>32</v>
      </c>
      <c r="C15" s="99"/>
      <c r="D15" s="99"/>
      <c r="E15" s="99"/>
      <c r="F15" s="100"/>
      <c r="G15" s="108">
        <v>3500</v>
      </c>
      <c r="H15" s="107">
        <f t="shared" si="2"/>
        <v>7000</v>
      </c>
      <c r="I15" s="108">
        <v>7</v>
      </c>
      <c r="J15" s="109">
        <f t="shared" si="0"/>
        <v>1000</v>
      </c>
      <c r="K15" s="109">
        <f t="shared" si="1"/>
        <v>83.333333333333329</v>
      </c>
      <c r="L15" s="109">
        <f>K15/J4</f>
        <v>0.98039215686274506</v>
      </c>
      <c r="M15" s="96"/>
    </row>
    <row r="16" spans="1:13" x14ac:dyDescent="0.25">
      <c r="A16" s="106"/>
      <c r="B16" s="98" t="s">
        <v>33</v>
      </c>
      <c r="C16" s="99"/>
      <c r="D16" s="99"/>
      <c r="E16" s="99"/>
      <c r="F16" s="100"/>
      <c r="G16" s="108">
        <v>14000</v>
      </c>
      <c r="H16" s="107">
        <f t="shared" si="2"/>
        <v>0</v>
      </c>
      <c r="I16" s="108">
        <v>5</v>
      </c>
      <c r="J16" s="109">
        <f t="shared" si="0"/>
        <v>0</v>
      </c>
      <c r="K16" s="109">
        <f t="shared" si="1"/>
        <v>0</v>
      </c>
      <c r="L16" s="109">
        <f>K16/J4</f>
        <v>0</v>
      </c>
      <c r="M16" s="96"/>
    </row>
    <row r="17" spans="1:13" x14ac:dyDescent="0.25">
      <c r="A17" s="106"/>
      <c r="B17" s="98" t="s">
        <v>34</v>
      </c>
      <c r="C17" s="99"/>
      <c r="D17" s="99"/>
      <c r="E17" s="99"/>
      <c r="F17" s="100"/>
      <c r="G17" s="108">
        <v>900</v>
      </c>
      <c r="H17" s="107">
        <f t="shared" si="2"/>
        <v>0</v>
      </c>
      <c r="I17" s="108">
        <v>5</v>
      </c>
      <c r="J17" s="109">
        <f t="shared" si="0"/>
        <v>0</v>
      </c>
      <c r="K17" s="109">
        <f t="shared" si="1"/>
        <v>0</v>
      </c>
      <c r="L17" s="109">
        <f>K17/J4</f>
        <v>0</v>
      </c>
      <c r="M17" s="96"/>
    </row>
    <row r="18" spans="1:13" x14ac:dyDescent="0.25">
      <c r="A18" s="106"/>
      <c r="B18" s="111" t="s">
        <v>35</v>
      </c>
      <c r="C18" s="99"/>
      <c r="D18" s="99"/>
      <c r="E18" s="107" t="s">
        <v>36</v>
      </c>
      <c r="F18" s="100"/>
      <c r="G18" s="112">
        <v>1.5</v>
      </c>
      <c r="H18" s="107">
        <f t="shared" ref="H18:H26" si="3">A18*F18*G18</f>
        <v>0</v>
      </c>
      <c r="I18" s="108">
        <v>10</v>
      </c>
      <c r="J18" s="109">
        <f t="shared" si="0"/>
        <v>0</v>
      </c>
      <c r="K18" s="109">
        <f t="shared" si="1"/>
        <v>0</v>
      </c>
      <c r="L18" s="109">
        <f>K18/J4</f>
        <v>0</v>
      </c>
      <c r="M18" s="96"/>
    </row>
    <row r="19" spans="1:13" x14ac:dyDescent="0.25">
      <c r="A19" s="106">
        <v>2</v>
      </c>
      <c r="B19" s="98" t="s">
        <v>35</v>
      </c>
      <c r="C19" s="99"/>
      <c r="D19" s="99"/>
      <c r="E19" s="107" t="s">
        <v>36</v>
      </c>
      <c r="F19" s="100">
        <v>80</v>
      </c>
      <c r="G19" s="112">
        <v>1.5</v>
      </c>
      <c r="H19" s="107">
        <f t="shared" si="3"/>
        <v>240</v>
      </c>
      <c r="I19" s="108">
        <v>10</v>
      </c>
      <c r="J19" s="109">
        <f t="shared" si="0"/>
        <v>24</v>
      </c>
      <c r="K19" s="109">
        <f t="shared" si="1"/>
        <v>2</v>
      </c>
      <c r="L19" s="109">
        <f>K19/J4</f>
        <v>2.3529411764705882E-2</v>
      </c>
      <c r="M19" s="96"/>
    </row>
    <row r="20" spans="1:13" x14ac:dyDescent="0.25">
      <c r="A20" s="106"/>
      <c r="B20" s="98" t="s">
        <v>37</v>
      </c>
      <c r="C20" s="99"/>
      <c r="D20" s="110"/>
      <c r="E20" s="107" t="s">
        <v>36</v>
      </c>
      <c r="F20" s="100"/>
      <c r="G20" s="112">
        <v>0.5</v>
      </c>
      <c r="H20" s="107">
        <f t="shared" si="3"/>
        <v>0</v>
      </c>
      <c r="I20" s="108">
        <v>10</v>
      </c>
      <c r="J20" s="109">
        <f t="shared" si="0"/>
        <v>0</v>
      </c>
      <c r="K20" s="109">
        <f t="shared" si="1"/>
        <v>0</v>
      </c>
      <c r="L20" s="109">
        <f>K20/J4</f>
        <v>0</v>
      </c>
      <c r="M20" s="96"/>
    </row>
    <row r="21" spans="1:13" x14ac:dyDescent="0.25">
      <c r="A21" s="106"/>
      <c r="B21" s="98" t="s">
        <v>38</v>
      </c>
      <c r="C21" s="99"/>
      <c r="D21" s="110"/>
      <c r="E21" s="107" t="s">
        <v>36</v>
      </c>
      <c r="F21" s="100"/>
      <c r="G21" s="112">
        <v>1.3</v>
      </c>
      <c r="H21" s="107">
        <f t="shared" si="3"/>
        <v>0</v>
      </c>
      <c r="I21" s="108">
        <v>40</v>
      </c>
      <c r="J21" s="109">
        <f>H21/I21</f>
        <v>0</v>
      </c>
      <c r="K21" s="109">
        <f t="shared" si="1"/>
        <v>0</v>
      </c>
      <c r="L21" s="109">
        <f>K21/J4</f>
        <v>0</v>
      </c>
      <c r="M21" s="96"/>
    </row>
    <row r="22" spans="1:13" x14ac:dyDescent="0.25">
      <c r="A22" s="106"/>
      <c r="B22" s="98" t="s">
        <v>38</v>
      </c>
      <c r="C22" s="99"/>
      <c r="D22" s="110"/>
      <c r="E22" s="107" t="s">
        <v>36</v>
      </c>
      <c r="F22" s="100"/>
      <c r="G22" s="112">
        <v>1.3</v>
      </c>
      <c r="H22" s="107">
        <f t="shared" si="3"/>
        <v>0</v>
      </c>
      <c r="I22" s="108">
        <v>40</v>
      </c>
      <c r="J22" s="109">
        <f>H22/I22</f>
        <v>0</v>
      </c>
      <c r="K22" s="109">
        <f t="shared" si="1"/>
        <v>0</v>
      </c>
      <c r="L22" s="109">
        <f>K22/J4</f>
        <v>0</v>
      </c>
      <c r="M22" s="96"/>
    </row>
    <row r="23" spans="1:13" x14ac:dyDescent="0.25">
      <c r="A23" s="106">
        <v>1</v>
      </c>
      <c r="B23" s="98" t="s">
        <v>39</v>
      </c>
      <c r="C23" s="99"/>
      <c r="D23" s="110"/>
      <c r="E23" s="107" t="s">
        <v>36</v>
      </c>
      <c r="F23" s="113">
        <v>200000</v>
      </c>
      <c r="G23" s="112">
        <v>1.2</v>
      </c>
      <c r="H23" s="107">
        <f t="shared" si="3"/>
        <v>240000</v>
      </c>
      <c r="I23" s="108">
        <v>50</v>
      </c>
      <c r="J23" s="109">
        <f>H23/I23</f>
        <v>4800</v>
      </c>
      <c r="K23" s="109">
        <f t="shared" si="1"/>
        <v>400</v>
      </c>
      <c r="L23" s="109">
        <f>K23/J4</f>
        <v>4.7058823529411766</v>
      </c>
      <c r="M23" s="96"/>
    </row>
    <row r="24" spans="1:13" x14ac:dyDescent="0.25">
      <c r="A24" s="106"/>
      <c r="B24" s="98" t="s">
        <v>39</v>
      </c>
      <c r="C24" s="99"/>
      <c r="D24" s="110"/>
      <c r="E24" s="107" t="s">
        <v>36</v>
      </c>
      <c r="F24" s="100"/>
      <c r="G24" s="112">
        <v>1.2</v>
      </c>
      <c r="H24" s="107">
        <f t="shared" si="3"/>
        <v>0</v>
      </c>
      <c r="I24" s="108">
        <v>50</v>
      </c>
      <c r="J24" s="109">
        <f>H24/I24</f>
        <v>0</v>
      </c>
      <c r="K24" s="109">
        <f t="shared" si="1"/>
        <v>0</v>
      </c>
      <c r="L24" s="109">
        <f>K24/J4</f>
        <v>0</v>
      </c>
      <c r="M24" s="96"/>
    </row>
    <row r="25" spans="1:13" x14ac:dyDescent="0.25">
      <c r="A25" s="106"/>
      <c r="B25" s="98" t="s">
        <v>39</v>
      </c>
      <c r="C25" s="99"/>
      <c r="D25" s="110"/>
      <c r="E25" s="107" t="s">
        <v>36</v>
      </c>
      <c r="F25" s="100"/>
      <c r="G25" s="112">
        <v>1.2</v>
      </c>
      <c r="H25" s="107">
        <f t="shared" si="3"/>
        <v>0</v>
      </c>
      <c r="I25" s="108">
        <v>50</v>
      </c>
      <c r="J25" s="109">
        <f t="shared" si="0"/>
        <v>0</v>
      </c>
      <c r="K25" s="109">
        <f t="shared" si="1"/>
        <v>0</v>
      </c>
      <c r="L25" s="109">
        <f>K25/J4</f>
        <v>0</v>
      </c>
      <c r="M25" s="96"/>
    </row>
    <row r="26" spans="1:13" x14ac:dyDescent="0.25">
      <c r="A26" s="106"/>
      <c r="B26" s="98" t="s">
        <v>40</v>
      </c>
      <c r="C26" s="99"/>
      <c r="D26" s="110"/>
      <c r="E26" s="107" t="s">
        <v>36</v>
      </c>
      <c r="F26" s="100"/>
      <c r="G26" s="112">
        <v>1.5</v>
      </c>
      <c r="H26" s="107">
        <f t="shared" si="3"/>
        <v>0</v>
      </c>
      <c r="I26" s="108">
        <v>80</v>
      </c>
      <c r="J26" s="109">
        <f t="shared" si="0"/>
        <v>0</v>
      </c>
      <c r="K26" s="109">
        <f t="shared" si="1"/>
        <v>0</v>
      </c>
      <c r="L26" s="109">
        <f>K26/J4</f>
        <v>0</v>
      </c>
      <c r="M26" s="96"/>
    </row>
    <row r="27" spans="1:13" x14ac:dyDescent="0.25">
      <c r="A27" s="106"/>
      <c r="B27" s="98" t="s">
        <v>41</v>
      </c>
      <c r="C27" s="99"/>
      <c r="D27" s="99"/>
      <c r="E27" s="99"/>
      <c r="F27" s="100"/>
      <c r="G27" s="108">
        <v>450</v>
      </c>
      <c r="H27" s="107">
        <f t="shared" ref="H27:H34" si="4">A27*G27</f>
        <v>0</v>
      </c>
      <c r="I27" s="108">
        <v>10</v>
      </c>
      <c r="J27" s="109">
        <f t="shared" si="0"/>
        <v>0</v>
      </c>
      <c r="K27" s="109">
        <f t="shared" si="1"/>
        <v>0</v>
      </c>
      <c r="L27" s="109">
        <f>K27/J4</f>
        <v>0</v>
      </c>
      <c r="M27" s="96"/>
    </row>
    <row r="28" spans="1:13" x14ac:dyDescent="0.25">
      <c r="A28" s="106">
        <v>2</v>
      </c>
      <c r="B28" s="98" t="s">
        <v>42</v>
      </c>
      <c r="C28" s="99"/>
      <c r="D28" s="99"/>
      <c r="E28" s="99"/>
      <c r="F28" s="100"/>
      <c r="G28" s="108">
        <v>800</v>
      </c>
      <c r="H28" s="107">
        <f t="shared" si="4"/>
        <v>1600</v>
      </c>
      <c r="I28" s="108">
        <v>10</v>
      </c>
      <c r="J28" s="109">
        <f t="shared" si="0"/>
        <v>160</v>
      </c>
      <c r="K28" s="109">
        <f t="shared" si="1"/>
        <v>13.333333333333334</v>
      </c>
      <c r="L28" s="109">
        <f>K28/J4</f>
        <v>0.15686274509803921</v>
      </c>
      <c r="M28" s="96"/>
    </row>
    <row r="29" spans="1:13" x14ac:dyDescent="0.25">
      <c r="A29" s="106"/>
      <c r="B29" s="98" t="s">
        <v>43</v>
      </c>
      <c r="C29" s="99"/>
      <c r="D29" s="99"/>
      <c r="E29" s="99"/>
      <c r="F29" s="100"/>
      <c r="G29" s="108">
        <v>2500</v>
      </c>
      <c r="H29" s="107">
        <f t="shared" si="4"/>
        <v>0</v>
      </c>
      <c r="I29" s="108">
        <v>10</v>
      </c>
      <c r="J29" s="109">
        <f t="shared" si="0"/>
        <v>0</v>
      </c>
      <c r="K29" s="109">
        <f t="shared" si="1"/>
        <v>0</v>
      </c>
      <c r="L29" s="109">
        <f>K29/J4</f>
        <v>0</v>
      </c>
      <c r="M29" s="96"/>
    </row>
    <row r="30" spans="1:13" x14ac:dyDescent="0.25">
      <c r="A30" s="106">
        <v>2</v>
      </c>
      <c r="B30" s="98" t="s">
        <v>44</v>
      </c>
      <c r="C30" s="99"/>
      <c r="D30" s="99"/>
      <c r="E30" s="99"/>
      <c r="F30" s="100"/>
      <c r="G30" s="108">
        <v>800</v>
      </c>
      <c r="H30" s="107">
        <f t="shared" si="4"/>
        <v>1600</v>
      </c>
      <c r="I30" s="108">
        <v>10</v>
      </c>
      <c r="J30" s="109">
        <f t="shared" si="0"/>
        <v>160</v>
      </c>
      <c r="K30" s="109">
        <f t="shared" si="1"/>
        <v>13.333333333333334</v>
      </c>
      <c r="L30" s="109">
        <f>K30/J4</f>
        <v>0.15686274509803921</v>
      </c>
      <c r="M30" s="96"/>
    </row>
    <row r="31" spans="1:13" x14ac:dyDescent="0.25">
      <c r="A31" s="106">
        <v>100</v>
      </c>
      <c r="B31" s="98" t="s">
        <v>45</v>
      </c>
      <c r="C31" s="99"/>
      <c r="D31" s="99"/>
      <c r="E31" s="110"/>
      <c r="F31" s="100"/>
      <c r="G31" s="108">
        <v>20</v>
      </c>
      <c r="H31" s="107">
        <f t="shared" si="4"/>
        <v>2000</v>
      </c>
      <c r="I31" s="108">
        <v>50</v>
      </c>
      <c r="J31" s="109">
        <f t="shared" si="0"/>
        <v>40</v>
      </c>
      <c r="K31" s="109">
        <f t="shared" si="1"/>
        <v>3.3333333333333335</v>
      </c>
      <c r="L31" s="109">
        <f>K31/J4</f>
        <v>3.9215686274509803E-2</v>
      </c>
      <c r="M31" s="96"/>
    </row>
    <row r="32" spans="1:13" x14ac:dyDescent="0.25">
      <c r="A32" s="106">
        <v>0</v>
      </c>
      <c r="B32" s="98" t="s">
        <v>46</v>
      </c>
      <c r="C32" s="99"/>
      <c r="D32" s="99"/>
      <c r="E32" s="110"/>
      <c r="F32" s="100"/>
      <c r="G32" s="108">
        <v>25</v>
      </c>
      <c r="H32" s="107">
        <f t="shared" si="4"/>
        <v>0</v>
      </c>
      <c r="I32" s="108">
        <v>50</v>
      </c>
      <c r="J32" s="109">
        <f t="shared" si="0"/>
        <v>0</v>
      </c>
      <c r="K32" s="109">
        <f t="shared" si="1"/>
        <v>0</v>
      </c>
      <c r="L32" s="109">
        <f>K32/J4</f>
        <v>0</v>
      </c>
      <c r="M32" s="96"/>
    </row>
    <row r="33" spans="1:16" x14ac:dyDescent="0.25">
      <c r="A33" s="106">
        <v>0</v>
      </c>
      <c r="B33" s="98" t="s">
        <v>47</v>
      </c>
      <c r="C33" s="99"/>
      <c r="D33" s="99"/>
      <c r="E33" s="110"/>
      <c r="F33" s="100"/>
      <c r="G33" s="108">
        <v>30</v>
      </c>
      <c r="H33" s="107">
        <f t="shared" si="4"/>
        <v>0</v>
      </c>
      <c r="I33" s="108">
        <v>50</v>
      </c>
      <c r="J33" s="109">
        <f t="shared" si="0"/>
        <v>0</v>
      </c>
      <c r="K33" s="109">
        <f t="shared" si="1"/>
        <v>0</v>
      </c>
      <c r="L33" s="109">
        <f>K33/J4</f>
        <v>0</v>
      </c>
      <c r="M33" s="96"/>
    </row>
    <row r="34" spans="1:16" x14ac:dyDescent="0.25">
      <c r="A34" s="106">
        <v>600</v>
      </c>
      <c r="B34" s="98" t="s">
        <v>59</v>
      </c>
      <c r="C34" s="99"/>
      <c r="D34" s="99"/>
      <c r="E34" s="110"/>
      <c r="F34" s="100"/>
      <c r="G34" s="108">
        <v>35</v>
      </c>
      <c r="H34" s="107">
        <f t="shared" si="4"/>
        <v>21000</v>
      </c>
      <c r="I34" s="108">
        <v>50</v>
      </c>
      <c r="J34" s="109">
        <f t="shared" si="0"/>
        <v>420</v>
      </c>
      <c r="K34" s="109">
        <f t="shared" si="1"/>
        <v>35</v>
      </c>
      <c r="L34" s="109">
        <f>K34/J4</f>
        <v>0.41176470588235292</v>
      </c>
      <c r="M34" s="96"/>
    </row>
    <row r="35" spans="1:16" ht="15.6" x14ac:dyDescent="0.3">
      <c r="A35" s="106">
        <v>7000</v>
      </c>
      <c r="B35" s="98" t="s">
        <v>48</v>
      </c>
      <c r="C35" s="99"/>
      <c r="D35" s="99"/>
      <c r="E35" s="110"/>
      <c r="F35" s="100"/>
      <c r="G35" s="108">
        <v>50</v>
      </c>
      <c r="H35" s="107">
        <f>A35*G35</f>
        <v>350000</v>
      </c>
      <c r="I35" s="108">
        <v>50</v>
      </c>
      <c r="J35" s="109">
        <f>H35/I35</f>
        <v>7000</v>
      </c>
      <c r="K35" s="109">
        <f t="shared" si="1"/>
        <v>583.33333333333337</v>
      </c>
      <c r="L35" s="109">
        <f>K35/J4</f>
        <v>6.8627450980392162</v>
      </c>
      <c r="M35" s="96"/>
      <c r="P35" s="15"/>
    </row>
    <row r="36" spans="1:16" x14ac:dyDescent="0.25">
      <c r="A36" s="106"/>
      <c r="B36" s="98" t="s">
        <v>49</v>
      </c>
      <c r="C36" s="99"/>
      <c r="D36" s="99"/>
      <c r="E36" s="99"/>
      <c r="F36" s="100"/>
      <c r="G36" s="108">
        <v>700</v>
      </c>
      <c r="H36" s="107">
        <f t="shared" ref="H36:H41" si="5">A36*G36</f>
        <v>0</v>
      </c>
      <c r="I36" s="108">
        <v>20</v>
      </c>
      <c r="J36" s="109">
        <f t="shared" si="0"/>
        <v>0</v>
      </c>
      <c r="K36" s="109">
        <f t="shared" si="1"/>
        <v>0</v>
      </c>
      <c r="L36" s="109">
        <f>K36/J4</f>
        <v>0</v>
      </c>
      <c r="M36" s="96"/>
    </row>
    <row r="37" spans="1:16" x14ac:dyDescent="0.25">
      <c r="A37" s="106">
        <v>7</v>
      </c>
      <c r="B37" s="98" t="s">
        <v>50</v>
      </c>
      <c r="C37" s="99"/>
      <c r="D37" s="99"/>
      <c r="E37" s="99"/>
      <c r="F37" s="100"/>
      <c r="G37" s="108">
        <v>900</v>
      </c>
      <c r="H37" s="107">
        <f t="shared" si="5"/>
        <v>6300</v>
      </c>
      <c r="I37" s="108">
        <v>20</v>
      </c>
      <c r="J37" s="109">
        <f t="shared" si="0"/>
        <v>315</v>
      </c>
      <c r="K37" s="109">
        <f t="shared" si="1"/>
        <v>26.25</v>
      </c>
      <c r="L37" s="109">
        <f>K37/J4</f>
        <v>0.30882352941176472</v>
      </c>
      <c r="M37" s="96"/>
    </row>
    <row r="38" spans="1:16" x14ac:dyDescent="0.25">
      <c r="A38" s="106">
        <v>85</v>
      </c>
      <c r="B38" s="98" t="s">
        <v>51</v>
      </c>
      <c r="C38" s="99"/>
      <c r="D38" s="99"/>
      <c r="E38" s="99"/>
      <c r="F38" s="100"/>
      <c r="G38" s="108">
        <v>250</v>
      </c>
      <c r="H38" s="107">
        <f t="shared" si="5"/>
        <v>21250</v>
      </c>
      <c r="I38" s="108">
        <v>20</v>
      </c>
      <c r="J38" s="109">
        <f t="shared" si="0"/>
        <v>1062.5</v>
      </c>
      <c r="K38" s="109">
        <f t="shared" si="1"/>
        <v>88.541666666666671</v>
      </c>
      <c r="L38" s="109">
        <f>K38/J4</f>
        <v>1.0416666666666667</v>
      </c>
      <c r="M38" s="96"/>
    </row>
    <row r="39" spans="1:16" x14ac:dyDescent="0.25">
      <c r="A39" s="106"/>
      <c r="B39" s="98" t="s">
        <v>52</v>
      </c>
      <c r="C39" s="99"/>
      <c r="D39" s="99"/>
      <c r="E39" s="99"/>
      <c r="F39" s="100"/>
      <c r="G39" s="108">
        <v>150</v>
      </c>
      <c r="H39" s="107">
        <f t="shared" si="5"/>
        <v>0</v>
      </c>
      <c r="I39" s="108">
        <v>10</v>
      </c>
      <c r="J39" s="109">
        <f t="shared" si="0"/>
        <v>0</v>
      </c>
      <c r="K39" s="109">
        <f t="shared" si="1"/>
        <v>0</v>
      </c>
      <c r="L39" s="109">
        <f>K39/J4</f>
        <v>0</v>
      </c>
      <c r="M39" s="96"/>
    </row>
    <row r="40" spans="1:16" x14ac:dyDescent="0.25">
      <c r="A40" s="106">
        <v>4</v>
      </c>
      <c r="B40" s="98" t="s">
        <v>53</v>
      </c>
      <c r="C40" s="99"/>
      <c r="D40" s="99"/>
      <c r="E40" s="99"/>
      <c r="F40" s="100"/>
      <c r="G40" s="108">
        <v>250</v>
      </c>
      <c r="H40" s="107">
        <f t="shared" si="5"/>
        <v>1000</v>
      </c>
      <c r="I40" s="108">
        <v>10</v>
      </c>
      <c r="J40" s="109">
        <f t="shared" si="0"/>
        <v>100</v>
      </c>
      <c r="K40" s="109">
        <f t="shared" si="1"/>
        <v>8.3333333333333339</v>
      </c>
      <c r="L40" s="109">
        <f>K40/J4</f>
        <v>9.8039215686274522E-2</v>
      </c>
      <c r="M40" s="96"/>
    </row>
    <row r="41" spans="1:16" x14ac:dyDescent="0.25">
      <c r="A41" s="106">
        <v>4</v>
      </c>
      <c r="B41" s="98" t="s">
        <v>60</v>
      </c>
      <c r="C41" s="99"/>
      <c r="D41" s="99"/>
      <c r="E41" s="99"/>
      <c r="F41" s="100"/>
      <c r="G41" s="108">
        <v>600</v>
      </c>
      <c r="H41" s="107">
        <f t="shared" si="5"/>
        <v>2400</v>
      </c>
      <c r="I41" s="108">
        <v>20</v>
      </c>
      <c r="J41" s="109">
        <f t="shared" si="0"/>
        <v>120</v>
      </c>
      <c r="K41" s="109">
        <f t="shared" si="1"/>
        <v>10</v>
      </c>
      <c r="L41" s="109">
        <f>K41/J4</f>
        <v>0.11764705882352941</v>
      </c>
      <c r="M41" s="96"/>
    </row>
    <row r="42" spans="1:16" x14ac:dyDescent="0.25">
      <c r="A42" s="106">
        <v>9</v>
      </c>
      <c r="B42" s="98" t="s">
        <v>54</v>
      </c>
      <c r="C42" s="99"/>
      <c r="D42" s="99"/>
      <c r="E42" s="99"/>
      <c r="F42" s="100"/>
      <c r="G42" s="108">
        <v>850</v>
      </c>
      <c r="H42" s="107">
        <f>A42*G42</f>
        <v>7650</v>
      </c>
      <c r="I42" s="108">
        <v>20</v>
      </c>
      <c r="J42" s="109">
        <f>H42/I42</f>
        <v>382.5</v>
      </c>
      <c r="K42" s="109">
        <f t="shared" si="1"/>
        <v>31.875</v>
      </c>
      <c r="L42" s="109">
        <f>K42/J4</f>
        <v>0.375</v>
      </c>
      <c r="M42" s="96"/>
    </row>
    <row r="43" spans="1:16" x14ac:dyDescent="0.25">
      <c r="A43" s="106">
        <v>6</v>
      </c>
      <c r="B43" s="98" t="s">
        <v>55</v>
      </c>
      <c r="C43" s="99"/>
      <c r="D43" s="99"/>
      <c r="E43" s="99"/>
      <c r="F43" s="100"/>
      <c r="G43" s="108">
        <v>375</v>
      </c>
      <c r="H43" s="107">
        <f>A43*G43</f>
        <v>2250</v>
      </c>
      <c r="I43" s="108">
        <v>20</v>
      </c>
      <c r="J43" s="109">
        <f>H43/I43</f>
        <v>112.5</v>
      </c>
      <c r="K43" s="109">
        <f t="shared" si="1"/>
        <v>9.375</v>
      </c>
      <c r="L43" s="109">
        <f>K43/J4</f>
        <v>0.11029411764705882</v>
      </c>
      <c r="M43" s="96"/>
    </row>
    <row r="44" spans="1:16" x14ac:dyDescent="0.25">
      <c r="A44" s="106"/>
      <c r="B44" s="98" t="s">
        <v>72</v>
      </c>
      <c r="C44" s="114"/>
      <c r="D44" s="114"/>
      <c r="E44" s="114"/>
      <c r="F44" s="115"/>
      <c r="G44" s="108"/>
      <c r="H44" s="107">
        <f>A44*G44</f>
        <v>0</v>
      </c>
      <c r="I44" s="108">
        <v>1</v>
      </c>
      <c r="J44" s="109">
        <f>H44/I44</f>
        <v>0</v>
      </c>
      <c r="K44" s="109">
        <f t="shared" si="1"/>
        <v>0</v>
      </c>
      <c r="L44" s="109">
        <f>K44/J4</f>
        <v>0</v>
      </c>
      <c r="M44" s="96"/>
    </row>
    <row r="45" spans="1:16" x14ac:dyDescent="0.25">
      <c r="A45" s="106"/>
      <c r="B45" s="98" t="s">
        <v>72</v>
      </c>
      <c r="C45" s="114"/>
      <c r="D45" s="114"/>
      <c r="E45" s="114"/>
      <c r="F45" s="115"/>
      <c r="G45" s="108"/>
      <c r="H45" s="107">
        <f>A45*G45</f>
        <v>0</v>
      </c>
      <c r="I45" s="108">
        <v>1</v>
      </c>
      <c r="J45" s="109">
        <f>H45/I45</f>
        <v>0</v>
      </c>
      <c r="K45" s="109">
        <f t="shared" si="1"/>
        <v>0</v>
      </c>
      <c r="L45" s="109">
        <f>K45/J4</f>
        <v>0</v>
      </c>
      <c r="M45" s="96"/>
    </row>
    <row r="46" spans="1:16" x14ac:dyDescent="0.25">
      <c r="A46" s="106"/>
      <c r="B46" s="98" t="s">
        <v>72</v>
      </c>
      <c r="C46" s="114"/>
      <c r="D46" s="114"/>
      <c r="E46" s="114"/>
      <c r="F46" s="115"/>
      <c r="G46" s="108"/>
      <c r="H46" s="107">
        <f>A46*G46</f>
        <v>0</v>
      </c>
      <c r="I46" s="108">
        <v>1</v>
      </c>
      <c r="J46" s="109">
        <f>H46/I46</f>
        <v>0</v>
      </c>
      <c r="K46" s="109">
        <f t="shared" si="1"/>
        <v>0</v>
      </c>
      <c r="L46" s="109">
        <f>K46/J4</f>
        <v>0</v>
      </c>
      <c r="M46" s="96"/>
    </row>
    <row r="47" spans="1:16" ht="15.6" thickBot="1" x14ac:dyDescent="0.3">
      <c r="A47" s="116"/>
      <c r="B47" s="117"/>
      <c r="C47" s="118"/>
      <c r="D47" s="118"/>
      <c r="E47" s="118"/>
      <c r="F47" s="119"/>
      <c r="G47" s="120"/>
      <c r="H47" s="121"/>
      <c r="I47" s="122"/>
      <c r="J47" s="123" t="s">
        <v>74</v>
      </c>
      <c r="K47" s="123"/>
      <c r="L47" s="123"/>
      <c r="M47" s="96"/>
    </row>
    <row r="48" spans="1:16" ht="16.2" thickBot="1" x14ac:dyDescent="0.3">
      <c r="A48" s="124"/>
      <c r="B48" s="125" t="s">
        <v>77</v>
      </c>
      <c r="C48" s="126"/>
      <c r="D48" s="126"/>
      <c r="E48" s="127"/>
      <c r="F48" s="128"/>
      <c r="G48" s="129"/>
      <c r="H48" s="130">
        <f>SUM(H9:H47)</f>
        <v>689690</v>
      </c>
      <c r="I48" s="131"/>
      <c r="J48" s="132">
        <f>SUM(J9:J47)</f>
        <v>16712.5</v>
      </c>
      <c r="K48" s="133">
        <f>SUM(K9:K47)</f>
        <v>1392.7083333333335</v>
      </c>
      <c r="L48" s="133">
        <f>SUM(L9:L47)</f>
        <v>16.384803921568626</v>
      </c>
      <c r="M48" s="96"/>
    </row>
    <row r="49" spans="1:13" ht="16.5" customHeight="1" thickBot="1" x14ac:dyDescent="0.3">
      <c r="A49" s="134"/>
      <c r="B49" s="135"/>
      <c r="C49" s="136"/>
      <c r="D49" s="136"/>
      <c r="E49" s="136"/>
      <c r="F49" s="137"/>
      <c r="G49" s="138"/>
      <c r="H49" s="139"/>
      <c r="I49" s="138"/>
      <c r="J49" s="140"/>
      <c r="K49" s="140"/>
      <c r="L49" s="140"/>
      <c r="M49" s="96"/>
    </row>
    <row r="50" spans="1:13" ht="16.2" thickBot="1" x14ac:dyDescent="0.3">
      <c r="A50" s="141"/>
      <c r="B50" s="142" t="s">
        <v>78</v>
      </c>
      <c r="C50" s="143"/>
      <c r="D50" s="143"/>
      <c r="E50" s="143"/>
      <c r="F50" s="128"/>
      <c r="G50" s="144"/>
      <c r="H50" s="107"/>
      <c r="I50" s="145"/>
      <c r="J50" s="109"/>
      <c r="K50" s="109"/>
      <c r="L50" s="109"/>
      <c r="M50" s="96"/>
    </row>
    <row r="51" spans="1:13" x14ac:dyDescent="0.25">
      <c r="A51" s="146">
        <v>1</v>
      </c>
      <c r="B51" s="147" t="s">
        <v>104</v>
      </c>
      <c r="C51" s="148"/>
      <c r="D51" s="148"/>
      <c r="E51" s="148"/>
      <c r="F51" s="149"/>
      <c r="G51" s="150">
        <v>350000</v>
      </c>
      <c r="H51" s="107">
        <f t="shared" ref="H51:H58" si="6">A51*G51</f>
        <v>350000</v>
      </c>
      <c r="I51" s="150">
        <v>45</v>
      </c>
      <c r="J51" s="109">
        <f t="shared" ref="J51:J58" si="7">H51/I51</f>
        <v>7777.7777777777774</v>
      </c>
      <c r="K51" s="109">
        <f t="shared" si="1"/>
        <v>648.14814814814815</v>
      </c>
      <c r="L51" s="109">
        <f>K51/J4</f>
        <v>7.6252723311546839</v>
      </c>
      <c r="M51" s="96"/>
    </row>
    <row r="52" spans="1:13" x14ac:dyDescent="0.25">
      <c r="A52" s="146">
        <v>1</v>
      </c>
      <c r="B52" s="151" t="s">
        <v>105</v>
      </c>
      <c r="C52" s="152"/>
      <c r="D52" s="152"/>
      <c r="E52" s="152"/>
      <c r="F52" s="153"/>
      <c r="G52" s="150">
        <v>65300</v>
      </c>
      <c r="H52" s="107">
        <f t="shared" si="6"/>
        <v>65300</v>
      </c>
      <c r="I52" s="150">
        <v>30</v>
      </c>
      <c r="J52" s="109">
        <f t="shared" si="7"/>
        <v>2176.6666666666665</v>
      </c>
      <c r="K52" s="109">
        <f t="shared" si="1"/>
        <v>181.38888888888889</v>
      </c>
      <c r="L52" s="109">
        <f>K52/J4</f>
        <v>2.1339869281045751</v>
      </c>
      <c r="M52" s="96"/>
    </row>
    <row r="53" spans="1:13" x14ac:dyDescent="0.25">
      <c r="A53" s="146"/>
      <c r="B53" s="151" t="s">
        <v>72</v>
      </c>
      <c r="C53" s="152"/>
      <c r="D53" s="152"/>
      <c r="E53" s="152"/>
      <c r="F53" s="153"/>
      <c r="G53" s="150"/>
      <c r="H53" s="107">
        <f t="shared" si="6"/>
        <v>0</v>
      </c>
      <c r="I53" s="150">
        <v>1</v>
      </c>
      <c r="J53" s="109">
        <f t="shared" si="7"/>
        <v>0</v>
      </c>
      <c r="K53" s="109">
        <f t="shared" si="1"/>
        <v>0</v>
      </c>
      <c r="L53" s="109">
        <f>K53/J4</f>
        <v>0</v>
      </c>
      <c r="M53" s="96"/>
    </row>
    <row r="54" spans="1:13" x14ac:dyDescent="0.25">
      <c r="A54" s="146"/>
      <c r="B54" s="151" t="s">
        <v>72</v>
      </c>
      <c r="C54" s="152"/>
      <c r="D54" s="152"/>
      <c r="E54" s="152"/>
      <c r="F54" s="153"/>
      <c r="G54" s="150"/>
      <c r="H54" s="107">
        <f t="shared" si="6"/>
        <v>0</v>
      </c>
      <c r="I54" s="150">
        <v>1</v>
      </c>
      <c r="J54" s="109">
        <f>H54/I54</f>
        <v>0</v>
      </c>
      <c r="K54" s="109">
        <f>J54/12</f>
        <v>0</v>
      </c>
      <c r="L54" s="109">
        <f>K54/J4</f>
        <v>0</v>
      </c>
      <c r="M54" s="96"/>
    </row>
    <row r="55" spans="1:13" x14ac:dyDescent="0.25">
      <c r="A55" s="146"/>
      <c r="B55" s="151" t="s">
        <v>72</v>
      </c>
      <c r="C55" s="148"/>
      <c r="D55" s="148"/>
      <c r="E55" s="148"/>
      <c r="F55" s="149"/>
      <c r="G55" s="150"/>
      <c r="H55" s="107">
        <f t="shared" si="6"/>
        <v>0</v>
      </c>
      <c r="I55" s="150">
        <v>1</v>
      </c>
      <c r="J55" s="109">
        <f t="shared" si="7"/>
        <v>0</v>
      </c>
      <c r="K55" s="109">
        <f>J55/12</f>
        <v>0</v>
      </c>
      <c r="L55" s="109">
        <f>K55/J4</f>
        <v>0</v>
      </c>
      <c r="M55" s="96"/>
    </row>
    <row r="56" spans="1:13" x14ac:dyDescent="0.25">
      <c r="A56" s="146"/>
      <c r="B56" s="151" t="s">
        <v>72</v>
      </c>
      <c r="C56" s="148"/>
      <c r="D56" s="148"/>
      <c r="E56" s="148"/>
      <c r="F56" s="149"/>
      <c r="G56" s="150"/>
      <c r="H56" s="107">
        <f t="shared" si="6"/>
        <v>0</v>
      </c>
      <c r="I56" s="150">
        <v>1</v>
      </c>
      <c r="J56" s="109">
        <f t="shared" si="7"/>
        <v>0</v>
      </c>
      <c r="K56" s="109">
        <f>J56/12</f>
        <v>0</v>
      </c>
      <c r="L56" s="109">
        <f>K56/J4</f>
        <v>0</v>
      </c>
      <c r="M56" s="96"/>
    </row>
    <row r="57" spans="1:13" x14ac:dyDescent="0.25">
      <c r="A57" s="146"/>
      <c r="B57" s="151" t="s">
        <v>72</v>
      </c>
      <c r="C57" s="148"/>
      <c r="D57" s="148"/>
      <c r="E57" s="148"/>
      <c r="F57" s="149"/>
      <c r="G57" s="150"/>
      <c r="H57" s="107">
        <f t="shared" si="6"/>
        <v>0</v>
      </c>
      <c r="I57" s="150">
        <v>1</v>
      </c>
      <c r="J57" s="109">
        <f t="shared" si="7"/>
        <v>0</v>
      </c>
      <c r="K57" s="109">
        <f t="shared" si="1"/>
        <v>0</v>
      </c>
      <c r="L57" s="109">
        <f>K57/J4</f>
        <v>0</v>
      </c>
      <c r="M57" s="96"/>
    </row>
    <row r="58" spans="1:13" ht="15.6" thickBot="1" x14ac:dyDescent="0.3">
      <c r="A58" s="154"/>
      <c r="B58" s="155" t="s">
        <v>72</v>
      </c>
      <c r="C58" s="156"/>
      <c r="D58" s="156"/>
      <c r="E58" s="156"/>
      <c r="F58" s="157"/>
      <c r="G58" s="158"/>
      <c r="H58" s="121">
        <f t="shared" si="6"/>
        <v>0</v>
      </c>
      <c r="I58" s="158">
        <v>1</v>
      </c>
      <c r="J58" s="123">
        <f t="shared" si="7"/>
        <v>0</v>
      </c>
      <c r="K58" s="123">
        <f t="shared" si="1"/>
        <v>0</v>
      </c>
      <c r="L58" s="123">
        <f>K58/J4</f>
        <v>0</v>
      </c>
      <c r="M58" s="96"/>
    </row>
    <row r="59" spans="1:13" ht="16.2" thickBot="1" x14ac:dyDescent="0.3">
      <c r="A59" s="159"/>
      <c r="B59" s="160" t="s">
        <v>76</v>
      </c>
      <c r="C59" s="143"/>
      <c r="D59" s="143"/>
      <c r="E59" s="143"/>
      <c r="F59" s="161"/>
      <c r="G59" s="162"/>
      <c r="H59" s="163">
        <f>SUM(H51:H58)</f>
        <v>415300</v>
      </c>
      <c r="I59" s="164" t="s">
        <v>74</v>
      </c>
      <c r="J59" s="165">
        <f>SUM(J51:J58)</f>
        <v>9954.4444444444434</v>
      </c>
      <c r="K59" s="166">
        <f>SUM(K51:K58)</f>
        <v>829.53703703703707</v>
      </c>
      <c r="L59" s="167">
        <f>SUM(L51:L58)</f>
        <v>9.7592592592592595</v>
      </c>
      <c r="M59" s="96"/>
    </row>
    <row r="60" spans="1:13" ht="15.6" thickBot="1" x14ac:dyDescent="0.3">
      <c r="A60" s="168"/>
      <c r="B60" s="169"/>
      <c r="C60" s="93"/>
      <c r="D60" s="93"/>
      <c r="E60" s="93"/>
      <c r="F60" s="170"/>
      <c r="G60" s="171"/>
      <c r="H60" s="171"/>
      <c r="I60" s="172"/>
      <c r="J60" s="171"/>
      <c r="K60" s="171"/>
      <c r="L60" s="171"/>
      <c r="M60" s="96"/>
    </row>
    <row r="61" spans="1:13" ht="13.5" customHeight="1" thickBot="1" x14ac:dyDescent="0.3">
      <c r="A61" s="92"/>
      <c r="B61" s="93"/>
      <c r="C61" s="4" t="s">
        <v>79</v>
      </c>
      <c r="D61" s="5"/>
      <c r="E61" s="5"/>
      <c r="F61" s="5"/>
      <c r="G61" s="173"/>
      <c r="H61" s="174">
        <f>SUM(H48,H59)</f>
        <v>1104990</v>
      </c>
      <c r="I61" s="175"/>
      <c r="J61" s="174">
        <f>SUM(J48,J59)</f>
        <v>26666.944444444445</v>
      </c>
      <c r="K61" s="176">
        <f>SUM(K48,K59)</f>
        <v>2222.2453703703704</v>
      </c>
      <c r="L61" s="174">
        <f>SUM(L48,L59)</f>
        <v>26.144063180827885</v>
      </c>
      <c r="M61" s="96"/>
    </row>
    <row r="62" spans="1:13" x14ac:dyDescent="0.25">
      <c r="A62" s="92"/>
      <c r="B62" s="93"/>
      <c r="C62" s="93"/>
      <c r="D62" s="93"/>
      <c r="E62" s="93"/>
      <c r="F62" s="93"/>
      <c r="G62" s="93"/>
      <c r="H62" s="93"/>
      <c r="I62" s="93"/>
      <c r="J62" s="93"/>
      <c r="K62" s="93"/>
      <c r="L62" s="93"/>
      <c r="M62" s="96"/>
    </row>
    <row r="63" spans="1:13" x14ac:dyDescent="0.25">
      <c r="A63" s="92"/>
      <c r="B63" s="93" t="s">
        <v>61</v>
      </c>
      <c r="C63" s="93"/>
      <c r="D63" s="93"/>
      <c r="E63" s="93"/>
      <c r="F63" s="93"/>
      <c r="G63" s="93"/>
      <c r="H63" s="93"/>
      <c r="I63" s="93"/>
      <c r="J63" s="93"/>
      <c r="K63" s="93" t="s">
        <v>62</v>
      </c>
      <c r="L63" s="93"/>
      <c r="M63" s="96"/>
    </row>
    <row r="64" spans="1:13" ht="15.6" thickBot="1" x14ac:dyDescent="0.3">
      <c r="A64" s="177"/>
      <c r="B64" s="178"/>
      <c r="C64" s="178" t="s">
        <v>102</v>
      </c>
      <c r="D64" s="178"/>
      <c r="E64" s="178"/>
      <c r="F64" s="178"/>
      <c r="G64" s="178"/>
      <c r="H64" s="178"/>
      <c r="I64" s="178"/>
      <c r="J64" s="178"/>
      <c r="K64" s="178"/>
      <c r="L64" s="178"/>
      <c r="M64" s="179"/>
    </row>
    <row r="65" spans="1:13" ht="15.6" thickBot="1" x14ac:dyDescent="0.3"/>
    <row r="66" spans="1:13" x14ac:dyDescent="0.25">
      <c r="A66" s="192" t="s">
        <v>108</v>
      </c>
      <c r="B66" s="193"/>
      <c r="C66" s="193"/>
      <c r="D66" s="193"/>
      <c r="E66" s="193"/>
      <c r="F66" s="193"/>
      <c r="G66" s="193"/>
      <c r="H66" s="193"/>
      <c r="I66" s="193"/>
      <c r="J66" s="193"/>
      <c r="K66" s="193"/>
      <c r="L66" s="193"/>
      <c r="M66" s="194"/>
    </row>
    <row r="67" spans="1:13" x14ac:dyDescent="0.25">
      <c r="A67" s="195"/>
      <c r="B67" s="196"/>
      <c r="C67" s="196"/>
      <c r="D67" s="196"/>
      <c r="E67" s="196"/>
      <c r="F67" s="196"/>
      <c r="G67" s="196"/>
      <c r="H67" s="196"/>
      <c r="I67" s="196"/>
      <c r="J67" s="196"/>
      <c r="K67" s="196"/>
      <c r="L67" s="196"/>
      <c r="M67" s="197"/>
    </row>
    <row r="68" spans="1:13" x14ac:dyDescent="0.25">
      <c r="A68" s="195"/>
      <c r="B68" s="196"/>
      <c r="C68" s="196"/>
      <c r="D68" s="196"/>
      <c r="E68" s="196"/>
      <c r="F68" s="196"/>
      <c r="G68" s="196"/>
      <c r="H68" s="196"/>
      <c r="I68" s="196"/>
      <c r="J68" s="196"/>
      <c r="K68" s="196"/>
      <c r="L68" s="196"/>
      <c r="M68" s="197"/>
    </row>
    <row r="69" spans="1:13" ht="15.6" thickBot="1" x14ac:dyDescent="0.3">
      <c r="A69" s="198"/>
      <c r="B69" s="199"/>
      <c r="C69" s="199"/>
      <c r="D69" s="199"/>
      <c r="E69" s="199"/>
      <c r="F69" s="199"/>
      <c r="G69" s="199"/>
      <c r="H69" s="199"/>
      <c r="I69" s="199"/>
      <c r="J69" s="199"/>
      <c r="K69" s="199"/>
      <c r="L69" s="199"/>
      <c r="M69" s="200"/>
    </row>
  </sheetData>
  <sheetProtection selectLockedCells="1"/>
  <protectedRanges>
    <protectedRange sqref="I51:I58" name="Range6"/>
    <protectedRange sqref="I9:I46" name="Range4"/>
    <protectedRange sqref="D4:G4" name="Range2"/>
    <protectedRange sqref="J2:J4" name="Range1"/>
    <protectedRange sqref="A9:G47" name="Range3"/>
    <protectedRange sqref="A51:G58" name="Range5"/>
  </protectedRanges>
  <mergeCells count="2">
    <mergeCell ref="D4:G4"/>
    <mergeCell ref="A66:M69"/>
  </mergeCells>
  <phoneticPr fontId="0" type="noConversion"/>
  <printOptions horizontalCentered="1"/>
  <pageMargins left="0.25" right="0.25" top="0.75" bottom="0.75" header="0.3" footer="0.3"/>
  <pageSetup scale="56" orientation="portrait" r:id="rId1"/>
  <headerFooter alignWithMargins="0">
    <oddFooter>&amp;R&amp;8Rev 11/9/09</oddFooter>
  </headerFooter>
  <ignoredErrors>
    <ignoredError sqref="J57:J58 K57:K58 L57:L58" evalError="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rget_x0020_Audience_x0020_Group xmlns="08d20643-fcde-45ea-a937-2ec378b594f6"/>
    <Topics xmlns="08d20643-fcde-45ea-a937-2ec378b594f6"/>
    <Abstract xmlns="08d20643-fcde-45ea-a937-2ec378b594f6">5 Yr Budget Calculator -Small Community WS</Abstract>
    <Reading_x0020_Level xmlns="08d20643-fcde-45ea-a937-2ec378b594f6" xsi:nil="true"/>
    <Organization xmlns="08d20643-fcde-45ea-a937-2ec378b594f6">327</Organization>
    <PublishingExpirationDate xmlns="http://schemas.microsoft.com/sharepoint/v3" xsi:nil="true"/>
    <PublishingStartDate xmlns="http://schemas.microsoft.com/sharepoint/v3" xsi:nil="true"/>
    <HealthPubTopics xmlns="08d20643-fcde-45ea-a937-2ec378b594f6"/>
    <PublishingContactName xmlns="http://schemas.microsoft.com/sharepoint/v3" xsi:nil="true"/>
    <Publication_x0020_Type xmlns="08d20643-fcde-45ea-a937-2ec378b594f6"/>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CDPH Document" ma:contentTypeID="0x010100509694B9D961A845A54FD4DFC29DE5F200C43EA35969B6A24AA7F4E7DCB756E8C2" ma:contentTypeVersion="14" ma:contentTypeDescription="This is the Custom Document Type for use by CDPH" ma:contentTypeScope="" ma:versionID="02c151589919501a84df522bc1b4da28">
  <xsd:schema xmlns:xsd="http://www.w3.org/2001/XMLSchema" xmlns:p="http://schemas.microsoft.com/office/2006/metadata/properties" xmlns:ns1="http://schemas.microsoft.com/sharepoint/v3" xmlns:ns2="08d20643-fcde-45ea-a937-2ec378b594f6" targetNamespace="http://schemas.microsoft.com/office/2006/metadata/properties" ma:root="true" ma:fieldsID="a9563f9e177fc3a4ccb33455f616cd17" ns1:_="" ns2:_="">
    <xsd:import namespace="http://schemas.microsoft.com/sharepoint/v3"/>
    <xsd:import namespace="08d20643-fcde-45ea-a937-2ec378b594f6"/>
    <xsd:element name="properties">
      <xsd:complexType>
        <xsd:sequence>
          <xsd:element name="documentManagement">
            <xsd:complexType>
              <xsd:all>
                <xsd:element ref="ns1:PublishingContactName" minOccurs="0"/>
                <xsd:element ref="ns1:Language"/>
                <xsd:element ref="ns2:Organization"/>
                <xsd:element ref="ns2:Topics" minOccurs="0"/>
                <xsd:element ref="ns2:Abstract" minOccurs="0"/>
                <xsd:element ref="ns2:Reading_x0020_Level" minOccurs="0"/>
                <xsd:element ref="ns2:Target_x0020_Audience_x0020_Group" minOccurs="0"/>
                <xsd:element ref="ns2:HealthPubTopics" minOccurs="0"/>
                <xsd:element ref="ns2:Publication_x0020_Type" minOccurs="0"/>
                <xsd:element ref="ns1:PublishingExpirationDate" minOccurs="0"/>
                <xsd:element ref="ns1:PublishingStart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ContactName" ma:index="2" nillable="true" ma:displayName="Contact Name" ma:description="Enter the Program/Workgroup Name responsible for this page." ma:internalName="PublishingContactName" ma:readOnly="false">
      <xsd:simpleType>
        <xsd:restriction base="dms:Text">
          <xsd:maxLength value="255"/>
        </xsd:restriction>
      </xsd:simpleType>
    </xsd:element>
    <xsd:element name="Language" ma:index="3" ma:displayName="Language" ma:format="Dropdown" ma:internalName="Language" ma:readOnly="false">
      <xsd:simpleType>
        <xsd:restriction base="dms:Choice">
          <xsd:enumeration value="Arabic (Saudi Arabia)"/>
          <xsd:enumeration value="Armenian"/>
          <xsd:enumeration value="Bulgarian (Bulgaria)"/>
          <xsd:enumeration value="Cambodian"/>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arsi"/>
          <xsd:enumeration value="Finnish (Finland)"/>
          <xsd:enumeration value="French (France)"/>
          <xsd:enumeration value="German (Germany)"/>
          <xsd:enumeration value="Greek (Greece)"/>
          <xsd:enumeration value="Hebrew (Israel)"/>
          <xsd:enumeration value="Hindi (India)"/>
          <xsd:enumeration value="Hungarian (Hungary)"/>
          <xsd:enumeration value="Hmong"/>
          <xsd:enumeration value="Indonesian (Indonesia)"/>
          <xsd:enumeration value="Italian (Italy)"/>
          <xsd:enumeration value="Japanese (Japan)"/>
          <xsd:enumeration value="Korean (Korea)"/>
          <xsd:enumeration value="Laotian"/>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agalog"/>
          <xsd:enumeration value="Thai (Thailand)"/>
          <xsd:enumeration value="Turkish (Turkey)"/>
          <xsd:enumeration value="Ukrainian (Ukraine)"/>
          <xsd:enumeration value="Urdu (Islamic Republic of Pakistan)"/>
          <xsd:enumeration value="Vietnamese (Vietnam)"/>
        </xsd:restriction>
      </xsd:simpleType>
    </xsd:element>
    <xsd:element name="PublishingExpirationDate" ma:index="15" nillable="true" ma:displayName="Scheduling End Date" ma:description="" ma:hidden="true" ma:internalName="PublishingExpirationDate" ma:readOnly="false">
      <xsd:simpleType>
        <xsd:restriction base="dms:Unknown"/>
      </xsd:simpleType>
    </xsd:element>
    <xsd:element name="PublishingStartDate" ma:index="16" nillable="true" ma:displayName="Scheduling Start Date" ma:description="" ma:hidden="true" ma:internalName="PublishingStartDate" ma:readOnly="false">
      <xsd:simpleType>
        <xsd:restriction base="dms:Unknown"/>
      </xsd:simpleType>
    </xsd:element>
  </xsd:schema>
  <xsd:schema xmlns:xsd="http://www.w3.org/2001/XMLSchema" xmlns:dms="http://schemas.microsoft.com/office/2006/documentManagement/types" targetNamespace="08d20643-fcde-45ea-a937-2ec378b594f6" elementFormDefault="qualified">
    <xsd:import namespace="http://schemas.microsoft.com/office/2006/documentManagement/types"/>
    <xsd:element name="Organization" ma:index="4" ma:displayName="Organization" ma:list="{a36defa3-96f3-4a80-832e-ca38e007e7d9}" ma:internalName="Organization" ma:showField="Title" ma:web="0044b519-7918-4679-84f3-079214a2ae7a">
      <xsd:simpleType>
        <xsd:restriction base="dms:Lookup"/>
      </xsd:simpleType>
    </xsd:element>
    <xsd:element name="Topics" ma:index="5" nillable="true" ma:displayName="Topics" ma:description="This is the column used to add Topics Metadata to Pages and Documents in the CDPH Internet" ma:list="{01f12226-4c86-44b7-bc96-3ccb58f90f62}" ma:internalName="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Abstract" ma:index="6" nillable="true" ma:displayName="Abstract" ma:description="Use to provide a short summary of the Page or Document." ma:internalName="Abstract">
      <xsd:simpleType>
        <xsd:restriction base="dms:Note"/>
      </xsd:simpleType>
    </xsd:element>
    <xsd:element name="Reading_x0020_Level" ma:index="8" nillable="true" ma:displayName="Reading Grade Level" ma:description="The reading grade level indicates the number of years of education that a person needs to be able to understand the content of the web page on the first reading. Reading Grade Level formulas generally  take into consideration (1) the total number of words, and (2) the number syllables, as well as (3) the total number of sentences.&#10;" ma:format="Dropdown" ma:internalName="Reading_x0020_Level">
      <xsd:simpleType>
        <xsd:restriction base="dms:Choice">
          <xsd:enumeration value="Low Literacy – Adult"/>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element name="Target_x0020_Audience_x0020_Group" ma:index="9" nillable="true" ma:displayName="Target Audience Group" ma:list="{fc48fd2f-a954-4162-9255-5fe5d7f315f7}" ma:internalName="Target_x0020_Audience_x0020_Group"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HealthPubTopics" ma:index="10" nillable="true" ma:displayName="HealthPubTopics" ma:description="This contains the Topics List from the CDHS Health Publications Portal." ma:list="{2c9bccb1-450f-4cdc-876e-b9cf23335bfb}" ma:internalName="HealthPub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Publication_x0020_Type" ma:index="11" nillable="true" ma:displayName="Publication Type" ma:list="{23f6c0e2-b02d-4180-9eb7-ee78b21557ed}" ma:internalName="Publication_x0020_Type"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ma:readOnly="true"/>
        <xsd:element ref="dc:title" maxOccurs="1" ma:index="1"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9D94D77-B069-4E3C-9760-264636E26D46}">
  <ds:schemaRefs>
    <ds:schemaRef ds:uri="http://schemas.microsoft.com/sharepoint/v3/contenttype/forms"/>
  </ds:schemaRefs>
</ds:datastoreItem>
</file>

<file path=customXml/itemProps2.xml><?xml version="1.0" encoding="utf-8"?>
<ds:datastoreItem xmlns:ds="http://schemas.openxmlformats.org/officeDocument/2006/customXml" ds:itemID="{0B063224-678B-4C8A-A868-54775B0F745A}">
  <ds:schemaRefs>
    <ds:schemaRef ds:uri="http://schemas.microsoft.com/office/2006/metadata/properties"/>
    <ds:schemaRef ds:uri="http://schemas.microsoft.com/office/infopath/2007/PartnerControls"/>
    <ds:schemaRef ds:uri="http://schemas.microsoft.com/sharepoint/v3"/>
    <ds:schemaRef ds:uri="08d20643-fcde-45ea-a937-2ec378b594f6"/>
  </ds:schemaRefs>
</ds:datastoreItem>
</file>

<file path=customXml/itemProps3.xml><?xml version="1.0" encoding="utf-8"?>
<ds:datastoreItem xmlns:ds="http://schemas.openxmlformats.org/officeDocument/2006/customXml" ds:itemID="{B9E4B8F9-5B90-44B5-BFB3-6AA89AA71CEE}">
  <ds:schemaRefs>
    <ds:schemaRef ds:uri="http://schemas.microsoft.com/office/2006/metadata/longProperties"/>
  </ds:schemaRefs>
</ds:datastoreItem>
</file>

<file path=customXml/itemProps4.xml><?xml version="1.0" encoding="utf-8"?>
<ds:datastoreItem xmlns:ds="http://schemas.openxmlformats.org/officeDocument/2006/customXml" ds:itemID="{38422C78-CB34-40CA-9ED3-D7F7F4991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d20643-fcde-45ea-a937-2ec378b594f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GUIDELINES</vt:lpstr>
      <vt:lpstr>5-Year Budget</vt:lpstr>
      <vt:lpstr>CIP</vt:lpstr>
      <vt:lpstr>'5-Year Budget'!Print_Area</vt:lpstr>
    </vt:vector>
  </TitlesOfParts>
  <Company>CRWA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swsbudgetcalculator-CIPandMinRateGen 10_15_12</dc:title>
  <dc:creator>Michelle MacLellan</dc:creator>
  <cp:lastModifiedBy>Bird, Jodi</cp:lastModifiedBy>
  <cp:lastPrinted>2023-06-22T20:26:50Z</cp:lastPrinted>
  <dcterms:created xsi:type="dcterms:W3CDTF">1998-11-09T16:05:03Z</dcterms:created>
  <dcterms:modified xsi:type="dcterms:W3CDTF">2025-04-09T17:54:32Z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CDPH Document</vt:lpwstr>
  </property>
  <property fmtid="{D5CDD505-2E9C-101B-9397-08002B2CF9AE}" pid="3" name="Nav">
    <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System Account</vt:lpwstr>
  </property>
</Properties>
</file>